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330"/>
  <workbookPr/>
  <mc:AlternateContent xmlns:mc="http://schemas.openxmlformats.org/markup-compatibility/2006">
    <mc:Choice Requires="x15">
      <x15ac:absPath xmlns:x15ac="http://schemas.microsoft.com/office/spreadsheetml/2010/11/ac" url="D:\Dokumenty\Zakázky\Kladruby - mycí plocha\Rozpočty a výkaz výměr\Výkaz výměr\"/>
    </mc:Choice>
  </mc:AlternateContent>
  <xr:revisionPtr revIDLastSave="0" documentId="10_ncr:8100000_{0D9C17B3-99ED-412D-A3A4-44638E5AD1B2}" xr6:coauthVersionLast="33" xr6:coauthVersionMax="33" xr10:uidLastSave="{00000000-0000-0000-0000-000000000000}"/>
  <bookViews>
    <workbookView xWindow="0" yWindow="0" windowWidth="23040" windowHeight="9360" tabRatio="947" xr2:uid="{00000000-000D-0000-FFFF-FFFF00000000}"/>
  </bookViews>
  <sheets>
    <sheet name="Rekapitulace stavby" sheetId="1" r:id="rId1"/>
    <sheet name="PS-01 - Technologie" sheetId="2" r:id="rId2"/>
    <sheet name="SO-01a - Přístřešek" sheetId="3" r:id="rId3"/>
    <sheet name="SO-01b - Mycí plocha a ch..." sheetId="4" r:id="rId4"/>
    <sheet name="SO-01c - Jímky" sheetId="5" r:id="rId5"/>
    <sheet name="SO-01d - Kanalizace" sheetId="6" r:id="rId6"/>
    <sheet name="SO-01e - Vodovod" sheetId="7" r:id="rId7"/>
    <sheet name="SO-01f - Elektroinstalace" sheetId="8" r:id="rId8"/>
  </sheets>
  <definedNames>
    <definedName name="_xlnm.Print_Titles" localSheetId="1">'PS-01 - Technologie'!$116:$116</definedName>
    <definedName name="_xlnm.Print_Titles" localSheetId="0">'Rekapitulace stavby'!$85:$85</definedName>
    <definedName name="_xlnm.Print_Titles" localSheetId="2">'SO-01a - Přístřešek'!$126:$126</definedName>
    <definedName name="_xlnm.Print_Titles" localSheetId="3">'SO-01b - Mycí plocha a ch...'!$121:$121</definedName>
    <definedName name="_xlnm.Print_Titles" localSheetId="4">'SO-01c - Jímky'!$119:$119</definedName>
    <definedName name="_xlnm.Print_Titles" localSheetId="5">'SO-01d - Kanalizace'!$120:$120</definedName>
    <definedName name="_xlnm.Print_Titles" localSheetId="6">'SO-01e - Vodovod'!$116:$116</definedName>
    <definedName name="_xlnm.Print_Titles" localSheetId="7">'SO-01f - Elektroinstalace'!$116:$116</definedName>
    <definedName name="_xlnm.Print_Area" localSheetId="1">'PS-01 - Technologie'!$C$4:$Q$70,'PS-01 - Technologie'!$C$76:$Q$100,'PS-01 - Technologie'!$C$106:$Q$143</definedName>
    <definedName name="_xlnm.Print_Area" localSheetId="0">'Rekapitulace stavby'!$C$4:$AP$70,'Rekapitulace stavby'!$C$76:$AP$102</definedName>
    <definedName name="_xlnm.Print_Area" localSheetId="2">'SO-01a - Přístřešek'!$C$4:$Q$70,'SO-01a - Přístřešek'!$C$76:$Q$110,'SO-01a - Přístřešek'!$C$116:$Q$229</definedName>
    <definedName name="_xlnm.Print_Area" localSheetId="3">'SO-01b - Mycí plocha a ch...'!$C$4:$Q$70,'SO-01b - Mycí plocha a ch...'!$C$76:$Q$105,'SO-01b - Mycí plocha a ch...'!$C$111:$Q$195</definedName>
    <definedName name="_xlnm.Print_Area" localSheetId="4">'SO-01c - Jímky'!$C$4:$Q$70,'SO-01c - Jímky'!$C$76:$Q$103,'SO-01c - Jímky'!$C$109:$Q$223</definedName>
    <definedName name="_xlnm.Print_Area" localSheetId="5">'SO-01d - Kanalizace'!$C$4:$Q$70,'SO-01d - Kanalizace'!$C$76:$Q$104,'SO-01d - Kanalizace'!$C$110:$Q$204</definedName>
    <definedName name="_xlnm.Print_Area" localSheetId="6">'SO-01e - Vodovod'!$C$4:$Q$70,'SO-01e - Vodovod'!$C$76:$Q$100,'SO-01e - Vodovod'!$C$106:$Q$121</definedName>
    <definedName name="_xlnm.Print_Area" localSheetId="7">'SO-01f - Elektroinstalace'!$C$4:$Q$70,'SO-01f - Elektroinstalace'!$C$76:$Q$100,'SO-01f - Elektroinstalace'!$C$106:$Q$121</definedName>
  </definedNames>
  <calcPr calcId="162913"/>
</workbook>
</file>

<file path=xl/calcChain.xml><?xml version="1.0" encoding="utf-8"?>
<calcChain xmlns="http://schemas.openxmlformats.org/spreadsheetml/2006/main">
  <c r="N121" i="8" l="1"/>
  <c r="AY94" i="1"/>
  <c r="AX94" i="1"/>
  <c r="BI120" i="8"/>
  <c r="BH120" i="8"/>
  <c r="BG120" i="8"/>
  <c r="BF120" i="8"/>
  <c r="AA120" i="8"/>
  <c r="AA119" i="8" s="1"/>
  <c r="AA118" i="8" s="1"/>
  <c r="AA117" i="8" s="1"/>
  <c r="Y120" i="8"/>
  <c r="Y119" i="8" s="1"/>
  <c r="Y118" i="8" s="1"/>
  <c r="Y117" i="8" s="1"/>
  <c r="W120" i="8"/>
  <c r="W119" i="8" s="1"/>
  <c r="W118" i="8" s="1"/>
  <c r="W117" i="8" s="1"/>
  <c r="AU94" i="1" s="1"/>
  <c r="BK120" i="8"/>
  <c r="BK119" i="8" s="1"/>
  <c r="N120" i="8"/>
  <c r="BE120" i="8"/>
  <c r="M113" i="8"/>
  <c r="F113" i="8"/>
  <c r="F111" i="8"/>
  <c r="F109" i="8"/>
  <c r="BI98" i="8"/>
  <c r="BH98" i="8"/>
  <c r="BG98" i="8"/>
  <c r="BF98" i="8"/>
  <c r="BI97" i="8"/>
  <c r="BH97" i="8"/>
  <c r="BG97" i="8"/>
  <c r="BF97" i="8"/>
  <c r="BI96" i="8"/>
  <c r="BH96" i="8"/>
  <c r="BG96" i="8"/>
  <c r="BF96" i="8"/>
  <c r="BI95" i="8"/>
  <c r="BH95" i="8"/>
  <c r="BG95" i="8"/>
  <c r="BF95" i="8"/>
  <c r="BI94" i="8"/>
  <c r="BH94" i="8"/>
  <c r="BG94" i="8"/>
  <c r="BF94" i="8"/>
  <c r="BI93" i="8"/>
  <c r="H36" i="8" s="1"/>
  <c r="BD94" i="1" s="1"/>
  <c r="BH93" i="8"/>
  <c r="H35" i="8"/>
  <c r="BC94" i="1" s="1"/>
  <c r="BG93" i="8"/>
  <c r="BF93" i="8"/>
  <c r="M33" i="8" s="1"/>
  <c r="AW94" i="1" s="1"/>
  <c r="H33" i="8"/>
  <c r="BA94" i="1" s="1"/>
  <c r="M83" i="8"/>
  <c r="F83" i="8"/>
  <c r="F81" i="8"/>
  <c r="F79" i="8"/>
  <c r="O21" i="8"/>
  <c r="E21" i="8"/>
  <c r="M114" i="8" s="1"/>
  <c r="M84" i="8"/>
  <c r="O20" i="8"/>
  <c r="O15" i="8"/>
  <c r="E15" i="8"/>
  <c r="F114" i="8" s="1"/>
  <c r="F84" i="8"/>
  <c r="O14" i="8"/>
  <c r="O9" i="8"/>
  <c r="M111" i="8" s="1"/>
  <c r="M81" i="8"/>
  <c r="F6" i="8"/>
  <c r="F108" i="8" s="1"/>
  <c r="F78" i="8"/>
  <c r="N121" i="7"/>
  <c r="AY93" i="1"/>
  <c r="AX93" i="1"/>
  <c r="BI120" i="7"/>
  <c r="BH120" i="7"/>
  <c r="BG120" i="7"/>
  <c r="BF120" i="7"/>
  <c r="AA120" i="7"/>
  <c r="AA119" i="7"/>
  <c r="AA118" i="7"/>
  <c r="AA117" i="7" s="1"/>
  <c r="Y120" i="7"/>
  <c r="Y119" i="7"/>
  <c r="Y118" i="7" s="1"/>
  <c r="Y117" i="7" s="1"/>
  <c r="W120" i="7"/>
  <c r="W119" i="7"/>
  <c r="W118" i="7"/>
  <c r="W117" i="7" s="1"/>
  <c r="AU93" i="1" s="1"/>
  <c r="BK120" i="7"/>
  <c r="BK119" i="7"/>
  <c r="N119" i="7" s="1"/>
  <c r="N90" i="7" s="1"/>
  <c r="BK118" i="7"/>
  <c r="BK117" i="7" s="1"/>
  <c r="N117" i="7" s="1"/>
  <c r="N88" i="7" s="1"/>
  <c r="N118" i="7"/>
  <c r="N89" i="7" s="1"/>
  <c r="N120" i="7"/>
  <c r="BE120" i="7"/>
  <c r="M113" i="7"/>
  <c r="F113" i="7"/>
  <c r="F111" i="7"/>
  <c r="F109" i="7"/>
  <c r="BI98" i="7"/>
  <c r="BH98" i="7"/>
  <c r="BG98" i="7"/>
  <c r="BF98" i="7"/>
  <c r="BI97" i="7"/>
  <c r="BH97" i="7"/>
  <c r="BG97" i="7"/>
  <c r="BF97" i="7"/>
  <c r="BI96" i="7"/>
  <c r="BH96" i="7"/>
  <c r="BG96" i="7"/>
  <c r="BF96" i="7"/>
  <c r="BI95" i="7"/>
  <c r="BH95" i="7"/>
  <c r="BG95" i="7"/>
  <c r="BF95" i="7"/>
  <c r="BI94" i="7"/>
  <c r="BH94" i="7"/>
  <c r="BG94" i="7"/>
  <c r="BF94" i="7"/>
  <c r="BI93" i="7"/>
  <c r="H36" i="7" s="1"/>
  <c r="BD93" i="1" s="1"/>
  <c r="BH93" i="7"/>
  <c r="BG93" i="7"/>
  <c r="H34" i="7" s="1"/>
  <c r="BB93" i="1" s="1"/>
  <c r="BF93" i="7"/>
  <c r="H33" i="7" s="1"/>
  <c r="BA93" i="1" s="1"/>
  <c r="M83" i="7"/>
  <c r="F83" i="7"/>
  <c r="F81" i="7"/>
  <c r="F79" i="7"/>
  <c r="O21" i="7"/>
  <c r="E21" i="7"/>
  <c r="M114" i="7"/>
  <c r="M84" i="7"/>
  <c r="O20" i="7"/>
  <c r="O15" i="7"/>
  <c r="E15" i="7"/>
  <c r="F114" i="7" s="1"/>
  <c r="O14" i="7"/>
  <c r="O9" i="7"/>
  <c r="M111" i="7" s="1"/>
  <c r="F6" i="7"/>
  <c r="F108" i="7"/>
  <c r="F78" i="7"/>
  <c r="N204" i="6"/>
  <c r="AY92" i="1"/>
  <c r="AX92" i="1"/>
  <c r="BI203" i="6"/>
  <c r="BH203" i="6"/>
  <c r="BG203" i="6"/>
  <c r="BF203" i="6"/>
  <c r="AA203" i="6"/>
  <c r="AA202" i="6"/>
  <c r="Y203" i="6"/>
  <c r="Y202" i="6"/>
  <c r="W203" i="6"/>
  <c r="W202" i="6" s="1"/>
  <c r="BK203" i="6"/>
  <c r="BK202" i="6"/>
  <c r="N202" i="6" s="1"/>
  <c r="N94" i="6" s="1"/>
  <c r="N203" i="6"/>
  <c r="BE203" i="6"/>
  <c r="BI199" i="6"/>
  <c r="BH199" i="6"/>
  <c r="BG199" i="6"/>
  <c r="BF199" i="6"/>
  <c r="AA199" i="6"/>
  <c r="Y199" i="6"/>
  <c r="W199" i="6"/>
  <c r="BK199" i="6"/>
  <c r="N199" i="6"/>
  <c r="BE199" i="6" s="1"/>
  <c r="BI197" i="6"/>
  <c r="BH197" i="6"/>
  <c r="BG197" i="6"/>
  <c r="BF197" i="6"/>
  <c r="AA197" i="6"/>
  <c r="Y197" i="6"/>
  <c r="W197" i="6"/>
  <c r="BK197" i="6"/>
  <c r="N197" i="6"/>
  <c r="BE197" i="6"/>
  <c r="BI195" i="6"/>
  <c r="BH195" i="6"/>
  <c r="BG195" i="6"/>
  <c r="BF195" i="6"/>
  <c r="AA195" i="6"/>
  <c r="Y195" i="6"/>
  <c r="W195" i="6"/>
  <c r="BK195" i="6"/>
  <c r="N195" i="6"/>
  <c r="BE195" i="6" s="1"/>
  <c r="BI188" i="6"/>
  <c r="BH188" i="6"/>
  <c r="BG188" i="6"/>
  <c r="BF188" i="6"/>
  <c r="AA188" i="6"/>
  <c r="Y188" i="6"/>
  <c r="W188" i="6"/>
  <c r="BK188" i="6"/>
  <c r="N188" i="6"/>
  <c r="BE188" i="6"/>
  <c r="BI182" i="6"/>
  <c r="BH182" i="6"/>
  <c r="BG182" i="6"/>
  <c r="BF182" i="6"/>
  <c r="AA182" i="6"/>
  <c r="Y182" i="6"/>
  <c r="W182" i="6"/>
  <c r="BK182" i="6"/>
  <c r="BK167" i="6" s="1"/>
  <c r="N167" i="6" s="1"/>
  <c r="N93" i="6" s="1"/>
  <c r="N182" i="6"/>
  <c r="BE182" i="6"/>
  <c r="BI181" i="6"/>
  <c r="BH181" i="6"/>
  <c r="BG181" i="6"/>
  <c r="BF181" i="6"/>
  <c r="AA181" i="6"/>
  <c r="Y181" i="6"/>
  <c r="W181" i="6"/>
  <c r="BK181" i="6"/>
  <c r="N181" i="6"/>
  <c r="BE181" i="6"/>
  <c r="BI178" i="6"/>
  <c r="BH178" i="6"/>
  <c r="BG178" i="6"/>
  <c r="BF178" i="6"/>
  <c r="AA178" i="6"/>
  <c r="Y178" i="6"/>
  <c r="W178" i="6"/>
  <c r="BK178" i="6"/>
  <c r="N178" i="6"/>
  <c r="BE178" i="6" s="1"/>
  <c r="BI177" i="6"/>
  <c r="BH177" i="6"/>
  <c r="BG177" i="6"/>
  <c r="BF177" i="6"/>
  <c r="AA177" i="6"/>
  <c r="Y177" i="6"/>
  <c r="W177" i="6"/>
  <c r="W167" i="6" s="1"/>
  <c r="BK177" i="6"/>
  <c r="N177" i="6"/>
  <c r="BE177" i="6"/>
  <c r="BI174" i="6"/>
  <c r="BH174" i="6"/>
  <c r="BG174" i="6"/>
  <c r="BF174" i="6"/>
  <c r="AA174" i="6"/>
  <c r="Y174" i="6"/>
  <c r="W174" i="6"/>
  <c r="BK174" i="6"/>
  <c r="N174" i="6"/>
  <c r="BE174" i="6" s="1"/>
  <c r="BI171" i="6"/>
  <c r="BH171" i="6"/>
  <c r="BG171" i="6"/>
  <c r="BF171" i="6"/>
  <c r="AA171" i="6"/>
  <c r="Y171" i="6"/>
  <c r="W171" i="6"/>
  <c r="BK171" i="6"/>
  <c r="N171" i="6"/>
  <c r="BE171" i="6"/>
  <c r="BI168" i="6"/>
  <c r="BH168" i="6"/>
  <c r="BG168" i="6"/>
  <c r="BF168" i="6"/>
  <c r="AA168" i="6"/>
  <c r="AA167" i="6" s="1"/>
  <c r="Y168" i="6"/>
  <c r="Y167" i="6"/>
  <c r="W168" i="6"/>
  <c r="BK168" i="6"/>
  <c r="N168" i="6"/>
  <c r="BE168" i="6"/>
  <c r="BI166" i="6"/>
  <c r="BH166" i="6"/>
  <c r="BG166" i="6"/>
  <c r="BF166" i="6"/>
  <c r="AA166" i="6"/>
  <c r="Y166" i="6"/>
  <c r="W166" i="6"/>
  <c r="BK166" i="6"/>
  <c r="N166" i="6"/>
  <c r="BE166" i="6" s="1"/>
  <c r="BI164" i="6"/>
  <c r="BH164" i="6"/>
  <c r="BG164" i="6"/>
  <c r="BF164" i="6"/>
  <c r="AA164" i="6"/>
  <c r="Y164" i="6"/>
  <c r="W164" i="6"/>
  <c r="BK164" i="6"/>
  <c r="N164" i="6"/>
  <c r="BE164" i="6"/>
  <c r="BI163" i="6"/>
  <c r="BH163" i="6"/>
  <c r="BG163" i="6"/>
  <c r="BF163" i="6"/>
  <c r="AA163" i="6"/>
  <c r="Y163" i="6"/>
  <c r="W163" i="6"/>
  <c r="W154" i="6" s="1"/>
  <c r="BK163" i="6"/>
  <c r="N163" i="6"/>
  <c r="BE163" i="6"/>
  <c r="BI161" i="6"/>
  <c r="BH161" i="6"/>
  <c r="BG161" i="6"/>
  <c r="BF161" i="6"/>
  <c r="AA161" i="6"/>
  <c r="Y161" i="6"/>
  <c r="W161" i="6"/>
  <c r="BK161" i="6"/>
  <c r="N161" i="6"/>
  <c r="BE161" i="6"/>
  <c r="BI158" i="6"/>
  <c r="BH158" i="6"/>
  <c r="BG158" i="6"/>
  <c r="BF158" i="6"/>
  <c r="AA158" i="6"/>
  <c r="AA154" i="6" s="1"/>
  <c r="Y158" i="6"/>
  <c r="W158" i="6"/>
  <c r="BK158" i="6"/>
  <c r="N158" i="6"/>
  <c r="BE158" i="6" s="1"/>
  <c r="BI155" i="6"/>
  <c r="BH155" i="6"/>
  <c r="BG155" i="6"/>
  <c r="BF155" i="6"/>
  <c r="AA155" i="6"/>
  <c r="Y155" i="6"/>
  <c r="Y154" i="6" s="1"/>
  <c r="W155" i="6"/>
  <c r="BK155" i="6"/>
  <c r="BK154" i="6" s="1"/>
  <c r="N154" i="6" s="1"/>
  <c r="N92" i="6" s="1"/>
  <c r="N155" i="6"/>
  <c r="BE155" i="6" s="1"/>
  <c r="BI148" i="6"/>
  <c r="BH148" i="6"/>
  <c r="BG148" i="6"/>
  <c r="BF148" i="6"/>
  <c r="AA148" i="6"/>
  <c r="AA147" i="6"/>
  <c r="Y148" i="6"/>
  <c r="Y147" i="6" s="1"/>
  <c r="W148" i="6"/>
  <c r="W147" i="6"/>
  <c r="BK148" i="6"/>
  <c r="BK147" i="6" s="1"/>
  <c r="N147" i="6" s="1"/>
  <c r="N91" i="6" s="1"/>
  <c r="N148" i="6"/>
  <c r="BE148" i="6"/>
  <c r="BI145" i="6"/>
  <c r="BH145" i="6"/>
  <c r="BG145" i="6"/>
  <c r="BF145" i="6"/>
  <c r="AA145" i="6"/>
  <c r="Y145" i="6"/>
  <c r="Y123" i="6" s="1"/>
  <c r="Y122" i="6" s="1"/>
  <c r="Y121" i="6" s="1"/>
  <c r="W145" i="6"/>
  <c r="BK145" i="6"/>
  <c r="N145" i="6"/>
  <c r="BE145" i="6"/>
  <c r="BI139" i="6"/>
  <c r="BH139" i="6"/>
  <c r="BG139" i="6"/>
  <c r="BF139" i="6"/>
  <c r="AA139" i="6"/>
  <c r="Y139" i="6"/>
  <c r="W139" i="6"/>
  <c r="BK139" i="6"/>
  <c r="N139" i="6"/>
  <c r="BE139" i="6"/>
  <c r="BI137" i="6"/>
  <c r="BH137" i="6"/>
  <c r="BG137" i="6"/>
  <c r="BF137" i="6"/>
  <c r="AA137" i="6"/>
  <c r="Y137" i="6"/>
  <c r="W137" i="6"/>
  <c r="BK137" i="6"/>
  <c r="N137" i="6"/>
  <c r="BE137" i="6"/>
  <c r="BI135" i="6"/>
  <c r="BH135" i="6"/>
  <c r="BG135" i="6"/>
  <c r="BF135" i="6"/>
  <c r="AA135" i="6"/>
  <c r="Y135" i="6"/>
  <c r="W135" i="6"/>
  <c r="BK135" i="6"/>
  <c r="N135" i="6"/>
  <c r="BE135" i="6" s="1"/>
  <c r="BI133" i="6"/>
  <c r="BH133" i="6"/>
  <c r="BG133" i="6"/>
  <c r="BF133" i="6"/>
  <c r="AA133" i="6"/>
  <c r="Y133" i="6"/>
  <c r="W133" i="6"/>
  <c r="W123" i="6" s="1"/>
  <c r="BK133" i="6"/>
  <c r="N133" i="6"/>
  <c r="BE133" i="6"/>
  <c r="BI130" i="6"/>
  <c r="BH130" i="6"/>
  <c r="BG130" i="6"/>
  <c r="BF130" i="6"/>
  <c r="AA130" i="6"/>
  <c r="Y130" i="6"/>
  <c r="W130" i="6"/>
  <c r="BK130" i="6"/>
  <c r="N130" i="6"/>
  <c r="BE130" i="6" s="1"/>
  <c r="BI124" i="6"/>
  <c r="BH124" i="6"/>
  <c r="BG124" i="6"/>
  <c r="BF124" i="6"/>
  <c r="AA124" i="6"/>
  <c r="AA123" i="6"/>
  <c r="AA122" i="6" s="1"/>
  <c r="AA121" i="6" s="1"/>
  <c r="Y124" i="6"/>
  <c r="W124" i="6"/>
  <c r="BK124" i="6"/>
  <c r="BK123" i="6" s="1"/>
  <c r="N124" i="6"/>
  <c r="BE124" i="6"/>
  <c r="M117" i="6"/>
  <c r="F117" i="6"/>
  <c r="F115" i="6"/>
  <c r="F113" i="6"/>
  <c r="BI102" i="6"/>
  <c r="BH102" i="6"/>
  <c r="BG102" i="6"/>
  <c r="BF102" i="6"/>
  <c r="BI101" i="6"/>
  <c r="BH101" i="6"/>
  <c r="BG101" i="6"/>
  <c r="BF101" i="6"/>
  <c r="BI100" i="6"/>
  <c r="BH100" i="6"/>
  <c r="BG100" i="6"/>
  <c r="BF100" i="6"/>
  <c r="BI99" i="6"/>
  <c r="BH99" i="6"/>
  <c r="BG99" i="6"/>
  <c r="BF99" i="6"/>
  <c r="BI98" i="6"/>
  <c r="BH98" i="6"/>
  <c r="BG98" i="6"/>
  <c r="BF98" i="6"/>
  <c r="BI97" i="6"/>
  <c r="H36" i="6"/>
  <c r="BD92" i="1" s="1"/>
  <c r="BH97" i="6"/>
  <c r="H35" i="6" s="1"/>
  <c r="BC92" i="1" s="1"/>
  <c r="BG97" i="6"/>
  <c r="BF97" i="6"/>
  <c r="M83" i="6"/>
  <c r="F83" i="6"/>
  <c r="F81" i="6"/>
  <c r="F79" i="6"/>
  <c r="O21" i="6"/>
  <c r="E21" i="6"/>
  <c r="M118" i="6"/>
  <c r="M84" i="6"/>
  <c r="O20" i="6"/>
  <c r="O15" i="6"/>
  <c r="E15" i="6"/>
  <c r="F118" i="6" s="1"/>
  <c r="O14" i="6"/>
  <c r="O9" i="6"/>
  <c r="M81" i="6" s="1"/>
  <c r="M115" i="6"/>
  <c r="F6" i="6"/>
  <c r="F112" i="6"/>
  <c r="F78" i="6"/>
  <c r="N223" i="5"/>
  <c r="AY91" i="1"/>
  <c r="AX91" i="1"/>
  <c r="BI222" i="5"/>
  <c r="BH222" i="5"/>
  <c r="BG222" i="5"/>
  <c r="BF222" i="5"/>
  <c r="AA222" i="5"/>
  <c r="AA221" i="5" s="1"/>
  <c r="Y222" i="5"/>
  <c r="Y221" i="5"/>
  <c r="W222" i="5"/>
  <c r="W221" i="5" s="1"/>
  <c r="BK222" i="5"/>
  <c r="BK221" i="5"/>
  <c r="N221" i="5" s="1"/>
  <c r="N93" i="5" s="1"/>
  <c r="N222" i="5"/>
  <c r="BE222" i="5"/>
  <c r="BI219" i="5"/>
  <c r="BH219" i="5"/>
  <c r="BG219" i="5"/>
  <c r="BF219" i="5"/>
  <c r="AA219" i="5"/>
  <c r="Y219" i="5"/>
  <c r="W219" i="5"/>
  <c r="BK219" i="5"/>
  <c r="N219" i="5"/>
  <c r="BE219" i="5"/>
  <c r="BI218" i="5"/>
  <c r="BH218" i="5"/>
  <c r="BG218" i="5"/>
  <c r="BF218" i="5"/>
  <c r="AA218" i="5"/>
  <c r="Y218" i="5"/>
  <c r="W218" i="5"/>
  <c r="BK218" i="5"/>
  <c r="N218" i="5"/>
  <c r="BE218" i="5"/>
  <c r="BI217" i="5"/>
  <c r="BH217" i="5"/>
  <c r="BG217" i="5"/>
  <c r="BF217" i="5"/>
  <c r="AA217" i="5"/>
  <c r="Y217" i="5"/>
  <c r="W217" i="5"/>
  <c r="BK217" i="5"/>
  <c r="N217" i="5"/>
  <c r="BE217" i="5" s="1"/>
  <c r="BI216" i="5"/>
  <c r="BH216" i="5"/>
  <c r="BG216" i="5"/>
  <c r="BF216" i="5"/>
  <c r="AA216" i="5"/>
  <c r="Y216" i="5"/>
  <c r="W216" i="5"/>
  <c r="BK216" i="5"/>
  <c r="N216" i="5"/>
  <c r="BE216" i="5"/>
  <c r="BI214" i="5"/>
  <c r="BH214" i="5"/>
  <c r="BG214" i="5"/>
  <c r="BF214" i="5"/>
  <c r="AA214" i="5"/>
  <c r="Y214" i="5"/>
  <c r="W214" i="5"/>
  <c r="BK214" i="5"/>
  <c r="N214" i="5"/>
  <c r="BE214" i="5" s="1"/>
  <c r="BI212" i="5"/>
  <c r="BH212" i="5"/>
  <c r="BG212" i="5"/>
  <c r="BF212" i="5"/>
  <c r="AA212" i="5"/>
  <c r="Y212" i="5"/>
  <c r="W212" i="5"/>
  <c r="BK212" i="5"/>
  <c r="N212" i="5"/>
  <c r="BE212" i="5"/>
  <c r="BI210" i="5"/>
  <c r="BH210" i="5"/>
  <c r="BG210" i="5"/>
  <c r="BF210" i="5"/>
  <c r="AA210" i="5"/>
  <c r="Y210" i="5"/>
  <c r="W210" i="5"/>
  <c r="BK210" i="5"/>
  <c r="N210" i="5"/>
  <c r="BE210" i="5"/>
  <c r="BI208" i="5"/>
  <c r="BH208" i="5"/>
  <c r="BG208" i="5"/>
  <c r="BF208" i="5"/>
  <c r="AA208" i="5"/>
  <c r="Y208" i="5"/>
  <c r="W208" i="5"/>
  <c r="W203" i="5" s="1"/>
  <c r="BK208" i="5"/>
  <c r="N208" i="5"/>
  <c r="BE208" i="5"/>
  <c r="BI206" i="5"/>
  <c r="BH206" i="5"/>
  <c r="BG206" i="5"/>
  <c r="BF206" i="5"/>
  <c r="AA206" i="5"/>
  <c r="Y206" i="5"/>
  <c r="W206" i="5"/>
  <c r="BK206" i="5"/>
  <c r="N206" i="5"/>
  <c r="BE206" i="5" s="1"/>
  <c r="BI204" i="5"/>
  <c r="BH204" i="5"/>
  <c r="BG204" i="5"/>
  <c r="BF204" i="5"/>
  <c r="AA204" i="5"/>
  <c r="AA203" i="5"/>
  <c r="Y204" i="5"/>
  <c r="Y203" i="5" s="1"/>
  <c r="W204" i="5"/>
  <c r="BK204" i="5"/>
  <c r="BK203" i="5" s="1"/>
  <c r="N203" i="5" s="1"/>
  <c r="N92" i="5" s="1"/>
  <c r="N204" i="5"/>
  <c r="BE204" i="5" s="1"/>
  <c r="BI201" i="5"/>
  <c r="BH201" i="5"/>
  <c r="BG201" i="5"/>
  <c r="BF201" i="5"/>
  <c r="AA201" i="5"/>
  <c r="Y201" i="5"/>
  <c r="W201" i="5"/>
  <c r="W190" i="5" s="1"/>
  <c r="BK201" i="5"/>
  <c r="N201" i="5"/>
  <c r="BE201" i="5"/>
  <c r="BI199" i="5"/>
  <c r="BH199" i="5"/>
  <c r="BG199" i="5"/>
  <c r="BF199" i="5"/>
  <c r="AA199" i="5"/>
  <c r="Y199" i="5"/>
  <c r="W199" i="5"/>
  <c r="BK199" i="5"/>
  <c r="N199" i="5"/>
  <c r="BE199" i="5" s="1"/>
  <c r="BI191" i="5"/>
  <c r="BH191" i="5"/>
  <c r="BG191" i="5"/>
  <c r="BF191" i="5"/>
  <c r="AA191" i="5"/>
  <c r="AA190" i="5"/>
  <c r="Y191" i="5"/>
  <c r="Y190" i="5" s="1"/>
  <c r="W191" i="5"/>
  <c r="BK191" i="5"/>
  <c r="BK190" i="5" s="1"/>
  <c r="N190" i="5" s="1"/>
  <c r="N91" i="5" s="1"/>
  <c r="N191" i="5"/>
  <c r="BE191" i="5" s="1"/>
  <c r="BI184" i="5"/>
  <c r="BH184" i="5"/>
  <c r="BG184" i="5"/>
  <c r="BF184" i="5"/>
  <c r="AA184" i="5"/>
  <c r="Y184" i="5"/>
  <c r="W184" i="5"/>
  <c r="BK184" i="5"/>
  <c r="N184" i="5"/>
  <c r="BE184" i="5"/>
  <c r="BI171" i="5"/>
  <c r="BH171" i="5"/>
  <c r="BG171" i="5"/>
  <c r="BF171" i="5"/>
  <c r="AA171" i="5"/>
  <c r="Y171" i="5"/>
  <c r="W171" i="5"/>
  <c r="BK171" i="5"/>
  <c r="N171" i="5"/>
  <c r="BE171" i="5"/>
  <c r="BI165" i="5"/>
  <c r="BH165" i="5"/>
  <c r="BG165" i="5"/>
  <c r="BF165" i="5"/>
  <c r="AA165" i="5"/>
  <c r="Y165" i="5"/>
  <c r="W165" i="5"/>
  <c r="BK165" i="5"/>
  <c r="N165" i="5"/>
  <c r="BE165" i="5"/>
  <c r="BI162" i="5"/>
  <c r="BH162" i="5"/>
  <c r="BG162" i="5"/>
  <c r="BF162" i="5"/>
  <c r="AA162" i="5"/>
  <c r="Y162" i="5"/>
  <c r="W162" i="5"/>
  <c r="BK162" i="5"/>
  <c r="N162" i="5"/>
  <c r="BE162" i="5" s="1"/>
  <c r="BI156" i="5"/>
  <c r="BH156" i="5"/>
  <c r="BG156" i="5"/>
  <c r="BF156" i="5"/>
  <c r="AA156" i="5"/>
  <c r="Y156" i="5"/>
  <c r="W156" i="5"/>
  <c r="BK156" i="5"/>
  <c r="N156" i="5"/>
  <c r="BE156" i="5"/>
  <c r="BI153" i="5"/>
  <c r="BH153" i="5"/>
  <c r="BG153" i="5"/>
  <c r="BF153" i="5"/>
  <c r="AA153" i="5"/>
  <c r="Y153" i="5"/>
  <c r="W153" i="5"/>
  <c r="BK153" i="5"/>
  <c r="N153" i="5"/>
  <c r="BE153" i="5"/>
  <c r="BI152" i="5"/>
  <c r="BH152" i="5"/>
  <c r="BG152" i="5"/>
  <c r="BF152" i="5"/>
  <c r="AA152" i="5"/>
  <c r="Y152" i="5"/>
  <c r="W152" i="5"/>
  <c r="BK152" i="5"/>
  <c r="N152" i="5"/>
  <c r="BE152" i="5"/>
  <c r="BI151" i="5"/>
  <c r="BH151" i="5"/>
  <c r="BG151" i="5"/>
  <c r="BF151" i="5"/>
  <c r="AA151" i="5"/>
  <c r="Y151" i="5"/>
  <c r="W151" i="5"/>
  <c r="BK151" i="5"/>
  <c r="N151" i="5"/>
  <c r="BE151" i="5"/>
  <c r="BI144" i="5"/>
  <c r="BH144" i="5"/>
  <c r="BG144" i="5"/>
  <c r="BF144" i="5"/>
  <c r="AA144" i="5"/>
  <c r="Y144" i="5"/>
  <c r="W144" i="5"/>
  <c r="BK144" i="5"/>
  <c r="N144" i="5"/>
  <c r="BE144" i="5"/>
  <c r="BI136" i="5"/>
  <c r="BH136" i="5"/>
  <c r="BG136" i="5"/>
  <c r="BF136" i="5"/>
  <c r="AA136" i="5"/>
  <c r="Y136" i="5"/>
  <c r="W136" i="5"/>
  <c r="BK136" i="5"/>
  <c r="N136" i="5"/>
  <c r="BE136" i="5" s="1"/>
  <c r="BI132" i="5"/>
  <c r="BH132" i="5"/>
  <c r="BG132" i="5"/>
  <c r="BF132" i="5"/>
  <c r="AA132" i="5"/>
  <c r="AA122" i="5" s="1"/>
  <c r="Y132" i="5"/>
  <c r="Y122" i="5" s="1"/>
  <c r="Y121" i="5" s="1"/>
  <c r="Y120" i="5" s="1"/>
  <c r="W132" i="5"/>
  <c r="BK132" i="5"/>
  <c r="N132" i="5"/>
  <c r="BE132" i="5"/>
  <c r="BI130" i="5"/>
  <c r="BH130" i="5"/>
  <c r="BG130" i="5"/>
  <c r="BF130" i="5"/>
  <c r="AA130" i="5"/>
  <c r="Y130" i="5"/>
  <c r="W130" i="5"/>
  <c r="BK130" i="5"/>
  <c r="N130" i="5"/>
  <c r="BE130" i="5"/>
  <c r="BI123" i="5"/>
  <c r="BH123" i="5"/>
  <c r="BG123" i="5"/>
  <c r="BF123" i="5"/>
  <c r="AA123" i="5"/>
  <c r="Y123" i="5"/>
  <c r="W123" i="5"/>
  <c r="W122" i="5"/>
  <c r="W121" i="5" s="1"/>
  <c r="W120" i="5" s="1"/>
  <c r="AU91" i="1" s="1"/>
  <c r="BK123" i="5"/>
  <c r="BK122" i="5" s="1"/>
  <c r="N123" i="5"/>
  <c r="BE123" i="5" s="1"/>
  <c r="M116" i="5"/>
  <c r="F116" i="5"/>
  <c r="F114" i="5"/>
  <c r="F112" i="5"/>
  <c r="BI101" i="5"/>
  <c r="BH101" i="5"/>
  <c r="BG101" i="5"/>
  <c r="BF101" i="5"/>
  <c r="BI100" i="5"/>
  <c r="BH100" i="5"/>
  <c r="BG100" i="5"/>
  <c r="BF100" i="5"/>
  <c r="BI99" i="5"/>
  <c r="BH99" i="5"/>
  <c r="BG99" i="5"/>
  <c r="BF99" i="5"/>
  <c r="BI98" i="5"/>
  <c r="BH98" i="5"/>
  <c r="BG98" i="5"/>
  <c r="BF98" i="5"/>
  <c r="BI97" i="5"/>
  <c r="BH97" i="5"/>
  <c r="BG97" i="5"/>
  <c r="BF97" i="5"/>
  <c r="BI96" i="5"/>
  <c r="H36" i="5" s="1"/>
  <c r="BD91" i="1" s="1"/>
  <c r="BH96" i="5"/>
  <c r="H35" i="5" s="1"/>
  <c r="BC91" i="1" s="1"/>
  <c r="BG96" i="5"/>
  <c r="BF96" i="5"/>
  <c r="H33" i="5" s="1"/>
  <c r="BA91" i="1" s="1"/>
  <c r="M83" i="5"/>
  <c r="F83" i="5"/>
  <c r="F81" i="5"/>
  <c r="F79" i="5"/>
  <c r="O21" i="5"/>
  <c r="E21" i="5"/>
  <c r="M117" i="5"/>
  <c r="M84" i="5"/>
  <c r="O20" i="5"/>
  <c r="O15" i="5"/>
  <c r="E15" i="5"/>
  <c r="F117" i="5" s="1"/>
  <c r="O14" i="5"/>
  <c r="O9" i="5"/>
  <c r="M114" i="5" s="1"/>
  <c r="F6" i="5"/>
  <c r="F111" i="5"/>
  <c r="F78" i="5"/>
  <c r="N195" i="4"/>
  <c r="AY90" i="1"/>
  <c r="AX90" i="1"/>
  <c r="BI194" i="4"/>
  <c r="BH194" i="4"/>
  <c r="BG194" i="4"/>
  <c r="BF194" i="4"/>
  <c r="AA194" i="4"/>
  <c r="AA193" i="4"/>
  <c r="Y194" i="4"/>
  <c r="Y193" i="4"/>
  <c r="W194" i="4"/>
  <c r="W193" i="4" s="1"/>
  <c r="BK194" i="4"/>
  <c r="BK193" i="4"/>
  <c r="N193" i="4" s="1"/>
  <c r="N95" i="4" s="1"/>
  <c r="N194" i="4"/>
  <c r="BE194" i="4"/>
  <c r="BI192" i="4"/>
  <c r="BH192" i="4"/>
  <c r="BG192" i="4"/>
  <c r="BF192" i="4"/>
  <c r="AA192" i="4"/>
  <c r="AA191" i="4" s="1"/>
  <c r="Y192" i="4"/>
  <c r="Y191" i="4"/>
  <c r="W192" i="4"/>
  <c r="W191" i="4"/>
  <c r="BK192" i="4"/>
  <c r="BK191" i="4"/>
  <c r="N191" i="4" s="1"/>
  <c r="N94" i="4" s="1"/>
  <c r="N192" i="4"/>
  <c r="BE192" i="4"/>
  <c r="BI189" i="4"/>
  <c r="BH189" i="4"/>
  <c r="BG189" i="4"/>
  <c r="BF189" i="4"/>
  <c r="AA189" i="4"/>
  <c r="Y189" i="4"/>
  <c r="W189" i="4"/>
  <c r="BK189" i="4"/>
  <c r="BK186" i="4" s="1"/>
  <c r="N186" i="4" s="1"/>
  <c r="N93" i="4" s="1"/>
  <c r="N189" i="4"/>
  <c r="BE189" i="4"/>
  <c r="BI187" i="4"/>
  <c r="BH187" i="4"/>
  <c r="BG187" i="4"/>
  <c r="BF187" i="4"/>
  <c r="AA187" i="4"/>
  <c r="AA186" i="4"/>
  <c r="Y187" i="4"/>
  <c r="Y186" i="4"/>
  <c r="W187" i="4"/>
  <c r="W186" i="4"/>
  <c r="BK187" i="4"/>
  <c r="N187" i="4"/>
  <c r="BE187" i="4" s="1"/>
  <c r="BI180" i="4"/>
  <c r="BH180" i="4"/>
  <c r="BG180" i="4"/>
  <c r="BF180" i="4"/>
  <c r="AA180" i="4"/>
  <c r="Y180" i="4"/>
  <c r="Y166" i="4" s="1"/>
  <c r="W180" i="4"/>
  <c r="BK180" i="4"/>
  <c r="N180" i="4"/>
  <c r="BE180" i="4"/>
  <c r="BI179" i="4"/>
  <c r="BH179" i="4"/>
  <c r="BG179" i="4"/>
  <c r="BF179" i="4"/>
  <c r="AA179" i="4"/>
  <c r="Y179" i="4"/>
  <c r="W179" i="4"/>
  <c r="BK179" i="4"/>
  <c r="BK166" i="4" s="1"/>
  <c r="N166" i="4" s="1"/>
  <c r="N92" i="4" s="1"/>
  <c r="N179" i="4"/>
  <c r="BE179" i="4"/>
  <c r="BI173" i="4"/>
  <c r="BH173" i="4"/>
  <c r="BG173" i="4"/>
  <c r="BF173" i="4"/>
  <c r="AA173" i="4"/>
  <c r="Y173" i="4"/>
  <c r="W173" i="4"/>
  <c r="BK173" i="4"/>
  <c r="N173" i="4"/>
  <c r="BE173" i="4"/>
  <c r="BI171" i="4"/>
  <c r="BH171" i="4"/>
  <c r="BG171" i="4"/>
  <c r="BF171" i="4"/>
  <c r="AA171" i="4"/>
  <c r="Y171" i="4"/>
  <c r="W171" i="4"/>
  <c r="BK171" i="4"/>
  <c r="N171" i="4"/>
  <c r="BE171" i="4"/>
  <c r="BI170" i="4"/>
  <c r="BH170" i="4"/>
  <c r="BG170" i="4"/>
  <c r="BF170" i="4"/>
  <c r="AA170" i="4"/>
  <c r="AA166" i="4" s="1"/>
  <c r="Y170" i="4"/>
  <c r="W170" i="4"/>
  <c r="BK170" i="4"/>
  <c r="N170" i="4"/>
  <c r="BE170" i="4"/>
  <c r="BI167" i="4"/>
  <c r="BH167" i="4"/>
  <c r="BG167" i="4"/>
  <c r="BF167" i="4"/>
  <c r="AA167" i="4"/>
  <c r="Y167" i="4"/>
  <c r="W167" i="4"/>
  <c r="W166" i="4" s="1"/>
  <c r="BK167" i="4"/>
  <c r="N167" i="4"/>
  <c r="BE167" i="4"/>
  <c r="BI164" i="4"/>
  <c r="BH164" i="4"/>
  <c r="BG164" i="4"/>
  <c r="BF164" i="4"/>
  <c r="AA164" i="4"/>
  <c r="Y164" i="4"/>
  <c r="W164" i="4"/>
  <c r="BK164" i="4"/>
  <c r="N164" i="4"/>
  <c r="BE164" i="4"/>
  <c r="BI161" i="4"/>
  <c r="BH161" i="4"/>
  <c r="BG161" i="4"/>
  <c r="BF161" i="4"/>
  <c r="AA161" i="4"/>
  <c r="Y161" i="4"/>
  <c r="W161" i="4"/>
  <c r="W153" i="4" s="1"/>
  <c r="BK161" i="4"/>
  <c r="N161" i="4"/>
  <c r="BE161" i="4"/>
  <c r="BI158" i="4"/>
  <c r="BH158" i="4"/>
  <c r="BG158" i="4"/>
  <c r="BF158" i="4"/>
  <c r="AA158" i="4"/>
  <c r="Y158" i="4"/>
  <c r="W158" i="4"/>
  <c r="BK158" i="4"/>
  <c r="N158" i="4"/>
  <c r="BE158" i="4" s="1"/>
  <c r="BI156" i="4"/>
  <c r="BH156" i="4"/>
  <c r="BG156" i="4"/>
  <c r="BF156" i="4"/>
  <c r="AA156" i="4"/>
  <c r="AA153" i="4" s="1"/>
  <c r="Y156" i="4"/>
  <c r="Y153" i="4" s="1"/>
  <c r="W156" i="4"/>
  <c r="BK156" i="4"/>
  <c r="N156" i="4"/>
  <c r="BE156" i="4"/>
  <c r="BI154" i="4"/>
  <c r="BH154" i="4"/>
  <c r="BG154" i="4"/>
  <c r="BF154" i="4"/>
  <c r="AA154" i="4"/>
  <c r="Y154" i="4"/>
  <c r="W154" i="4"/>
  <c r="BK154" i="4"/>
  <c r="BK153" i="4"/>
  <c r="N153" i="4" s="1"/>
  <c r="N91" i="4" s="1"/>
  <c r="N154" i="4"/>
  <c r="BE154" i="4"/>
  <c r="BI147" i="4"/>
  <c r="BH147" i="4"/>
  <c r="BG147" i="4"/>
  <c r="BF147" i="4"/>
  <c r="AA147" i="4"/>
  <c r="Y147" i="4"/>
  <c r="W147" i="4"/>
  <c r="BK147" i="4"/>
  <c r="N147" i="4"/>
  <c r="BE147" i="4" s="1"/>
  <c r="BI146" i="4"/>
  <c r="BH146" i="4"/>
  <c r="BG146" i="4"/>
  <c r="BF146" i="4"/>
  <c r="AA146" i="4"/>
  <c r="Y146" i="4"/>
  <c r="Y124" i="4" s="1"/>
  <c r="W146" i="4"/>
  <c r="BK146" i="4"/>
  <c r="N146" i="4"/>
  <c r="BE146" i="4"/>
  <c r="BI140" i="4"/>
  <c r="BH140" i="4"/>
  <c r="BG140" i="4"/>
  <c r="BF140" i="4"/>
  <c r="AA140" i="4"/>
  <c r="Y140" i="4"/>
  <c r="W140" i="4"/>
  <c r="BK140" i="4"/>
  <c r="N140" i="4"/>
  <c r="BE140" i="4"/>
  <c r="BI134" i="4"/>
  <c r="BH134" i="4"/>
  <c r="BG134" i="4"/>
  <c r="BF134" i="4"/>
  <c r="AA134" i="4"/>
  <c r="Y134" i="4"/>
  <c r="W134" i="4"/>
  <c r="BK134" i="4"/>
  <c r="N134" i="4"/>
  <c r="BE134" i="4"/>
  <c r="BI128" i="4"/>
  <c r="BH128" i="4"/>
  <c r="BG128" i="4"/>
  <c r="BF128" i="4"/>
  <c r="AA128" i="4"/>
  <c r="Y128" i="4"/>
  <c r="W128" i="4"/>
  <c r="BK128" i="4"/>
  <c r="N128" i="4"/>
  <c r="BE128" i="4"/>
  <c r="BI125" i="4"/>
  <c r="BH125" i="4"/>
  <c r="BG125" i="4"/>
  <c r="BF125" i="4"/>
  <c r="AA125" i="4"/>
  <c r="AA124" i="4"/>
  <c r="Y125" i="4"/>
  <c r="W125" i="4"/>
  <c r="W124" i="4"/>
  <c r="BK125" i="4"/>
  <c r="BK124" i="4" s="1"/>
  <c r="N125" i="4"/>
  <c r="BE125" i="4" s="1"/>
  <c r="M118" i="4"/>
  <c r="F118" i="4"/>
  <c r="F116" i="4"/>
  <c r="F114" i="4"/>
  <c r="BI103" i="4"/>
  <c r="BH103" i="4"/>
  <c r="BG103" i="4"/>
  <c r="BF103" i="4"/>
  <c r="BI102" i="4"/>
  <c r="BH102" i="4"/>
  <c r="BG102" i="4"/>
  <c r="BF102" i="4"/>
  <c r="BI101" i="4"/>
  <c r="BH101" i="4"/>
  <c r="BG101" i="4"/>
  <c r="BF101" i="4"/>
  <c r="BI100" i="4"/>
  <c r="BH100" i="4"/>
  <c r="BG100" i="4"/>
  <c r="BF100" i="4"/>
  <c r="BI99" i="4"/>
  <c r="BH99" i="4"/>
  <c r="BG99" i="4"/>
  <c r="BF99" i="4"/>
  <c r="BI98" i="4"/>
  <c r="H36" i="4" s="1"/>
  <c r="BD90" i="1" s="1"/>
  <c r="BH98" i="4"/>
  <c r="H35" i="4" s="1"/>
  <c r="BC90" i="1" s="1"/>
  <c r="BG98" i="4"/>
  <c r="H34" i="4" s="1"/>
  <c r="BB90" i="1" s="1"/>
  <c r="BF98" i="4"/>
  <c r="H33" i="4" s="1"/>
  <c r="BA90" i="1" s="1"/>
  <c r="M33" i="4"/>
  <c r="AW90" i="1" s="1"/>
  <c r="M83" i="4"/>
  <c r="F83" i="4"/>
  <c r="F81" i="4"/>
  <c r="F79" i="4"/>
  <c r="O21" i="4"/>
  <c r="E21" i="4"/>
  <c r="M84" i="4" s="1"/>
  <c r="M119" i="4"/>
  <c r="O20" i="4"/>
  <c r="O15" i="4"/>
  <c r="E15" i="4"/>
  <c r="F84" i="4" s="1"/>
  <c r="O14" i="4"/>
  <c r="O9" i="4"/>
  <c r="M116" i="4" s="1"/>
  <c r="M81" i="4"/>
  <c r="F6" i="4"/>
  <c r="F78" i="4" s="1"/>
  <c r="F113" i="4"/>
  <c r="N229" i="3"/>
  <c r="AY89" i="1"/>
  <c r="AX89" i="1"/>
  <c r="BI228" i="3"/>
  <c r="BH228" i="3"/>
  <c r="BG228" i="3"/>
  <c r="BF228" i="3"/>
  <c r="AA228" i="3"/>
  <c r="Y228" i="3"/>
  <c r="W228" i="3"/>
  <c r="W224" i="3" s="1"/>
  <c r="BK228" i="3"/>
  <c r="N228" i="3"/>
  <c r="BE228" i="3"/>
  <c r="BI227" i="3"/>
  <c r="BH227" i="3"/>
  <c r="BG227" i="3"/>
  <c r="BF227" i="3"/>
  <c r="AA227" i="3"/>
  <c r="Y227" i="3"/>
  <c r="W227" i="3"/>
  <c r="BK227" i="3"/>
  <c r="N227" i="3"/>
  <c r="BE227" i="3"/>
  <c r="BI225" i="3"/>
  <c r="BH225" i="3"/>
  <c r="BG225" i="3"/>
  <c r="BF225" i="3"/>
  <c r="AA225" i="3"/>
  <c r="AA224" i="3" s="1"/>
  <c r="Y225" i="3"/>
  <c r="Y224" i="3" s="1"/>
  <c r="W225" i="3"/>
  <c r="BK225" i="3"/>
  <c r="BK224" i="3"/>
  <c r="N224" i="3" s="1"/>
  <c r="N100" i="3" s="1"/>
  <c r="N225" i="3"/>
  <c r="BE225" i="3"/>
  <c r="BI223" i="3"/>
  <c r="BH223" i="3"/>
  <c r="BG223" i="3"/>
  <c r="BF223" i="3"/>
  <c r="AA223" i="3"/>
  <c r="Y223" i="3"/>
  <c r="W223" i="3"/>
  <c r="BK223" i="3"/>
  <c r="N223" i="3"/>
  <c r="BE223" i="3"/>
  <c r="BI221" i="3"/>
  <c r="BH221" i="3"/>
  <c r="BG221" i="3"/>
  <c r="BF221" i="3"/>
  <c r="AA221" i="3"/>
  <c r="Y221" i="3"/>
  <c r="W221" i="3"/>
  <c r="BK221" i="3"/>
  <c r="N221" i="3"/>
  <c r="BE221" i="3"/>
  <c r="BI219" i="3"/>
  <c r="BH219" i="3"/>
  <c r="BG219" i="3"/>
  <c r="BF219" i="3"/>
  <c r="AA219" i="3"/>
  <c r="Y219" i="3"/>
  <c r="W219" i="3"/>
  <c r="BK219" i="3"/>
  <c r="N219" i="3"/>
  <c r="BE219" i="3"/>
  <c r="BI217" i="3"/>
  <c r="BH217" i="3"/>
  <c r="BG217" i="3"/>
  <c r="BF217" i="3"/>
  <c r="AA217" i="3"/>
  <c r="Y217" i="3"/>
  <c r="W217" i="3"/>
  <c r="BK217" i="3"/>
  <c r="N217" i="3"/>
  <c r="BE217" i="3" s="1"/>
  <c r="BI212" i="3"/>
  <c r="BH212" i="3"/>
  <c r="BG212" i="3"/>
  <c r="BF212" i="3"/>
  <c r="AA212" i="3"/>
  <c r="Y212" i="3"/>
  <c r="W212" i="3"/>
  <c r="BK212" i="3"/>
  <c r="N212" i="3"/>
  <c r="BE212" i="3" s="1"/>
  <c r="BI210" i="3"/>
  <c r="BH210" i="3"/>
  <c r="BG210" i="3"/>
  <c r="BF210" i="3"/>
  <c r="AA210" i="3"/>
  <c r="Y210" i="3"/>
  <c r="Y205" i="3" s="1"/>
  <c r="W210" i="3"/>
  <c r="BK210" i="3"/>
  <c r="N210" i="3"/>
  <c r="BE210" i="3"/>
  <c r="BI208" i="3"/>
  <c r="BH208" i="3"/>
  <c r="BG208" i="3"/>
  <c r="BF208" i="3"/>
  <c r="AA208" i="3"/>
  <c r="Y208" i="3"/>
  <c r="W208" i="3"/>
  <c r="W205" i="3" s="1"/>
  <c r="W204" i="3" s="1"/>
  <c r="BK208" i="3"/>
  <c r="N208" i="3"/>
  <c r="BE208" i="3"/>
  <c r="BI206" i="3"/>
  <c r="BH206" i="3"/>
  <c r="BG206" i="3"/>
  <c r="BF206" i="3"/>
  <c r="AA206" i="3"/>
  <c r="AA205" i="3" s="1"/>
  <c r="Y206" i="3"/>
  <c r="W206" i="3"/>
  <c r="BK206" i="3"/>
  <c r="BK205" i="3" s="1"/>
  <c r="N206" i="3"/>
  <c r="BE206" i="3"/>
  <c r="BI203" i="3"/>
  <c r="BH203" i="3"/>
  <c r="BG203" i="3"/>
  <c r="BF203" i="3"/>
  <c r="AA203" i="3"/>
  <c r="AA202" i="3" s="1"/>
  <c r="Y203" i="3"/>
  <c r="Y202" i="3" s="1"/>
  <c r="W203" i="3"/>
  <c r="W202" i="3"/>
  <c r="BK203" i="3"/>
  <c r="BK202" i="3"/>
  <c r="N202" i="3" s="1"/>
  <c r="N97" i="3" s="1"/>
  <c r="N203" i="3"/>
  <c r="BE203" i="3"/>
  <c r="BI201" i="3"/>
  <c r="BH201" i="3"/>
  <c r="BG201" i="3"/>
  <c r="BF201" i="3"/>
  <c r="AA201" i="3"/>
  <c r="AA200" i="3"/>
  <c r="Y201" i="3"/>
  <c r="Y200" i="3"/>
  <c r="W201" i="3"/>
  <c r="W200" i="3"/>
  <c r="BK201" i="3"/>
  <c r="BK200" i="3"/>
  <c r="N200" i="3" s="1"/>
  <c r="N96" i="3" s="1"/>
  <c r="N201" i="3"/>
  <c r="BE201" i="3"/>
  <c r="BI198" i="3"/>
  <c r="BH198" i="3"/>
  <c r="BG198" i="3"/>
  <c r="BF198" i="3"/>
  <c r="AA198" i="3"/>
  <c r="Y198" i="3"/>
  <c r="W198" i="3"/>
  <c r="BK198" i="3"/>
  <c r="N198" i="3"/>
  <c r="BE198" i="3" s="1"/>
  <c r="BI196" i="3"/>
  <c r="BH196" i="3"/>
  <c r="BG196" i="3"/>
  <c r="BF196" i="3"/>
  <c r="AA196" i="3"/>
  <c r="Y196" i="3"/>
  <c r="Y179" i="3" s="1"/>
  <c r="W196" i="3"/>
  <c r="BK196" i="3"/>
  <c r="N196" i="3"/>
  <c r="BE196" i="3"/>
  <c r="BI195" i="3"/>
  <c r="BH195" i="3"/>
  <c r="BG195" i="3"/>
  <c r="BF195" i="3"/>
  <c r="AA195" i="3"/>
  <c r="Y195" i="3"/>
  <c r="W195" i="3"/>
  <c r="BK195" i="3"/>
  <c r="BK179" i="3" s="1"/>
  <c r="N179" i="3" s="1"/>
  <c r="N95" i="3" s="1"/>
  <c r="N195" i="3"/>
  <c r="BE195" i="3"/>
  <c r="BI180" i="3"/>
  <c r="BH180" i="3"/>
  <c r="BG180" i="3"/>
  <c r="BF180" i="3"/>
  <c r="AA180" i="3"/>
  <c r="AA179" i="3" s="1"/>
  <c r="Y180" i="3"/>
  <c r="W180" i="3"/>
  <c r="W179" i="3"/>
  <c r="BK180" i="3"/>
  <c r="N180" i="3"/>
  <c r="BE180" i="3" s="1"/>
  <c r="BI176" i="3"/>
  <c r="BH176" i="3"/>
  <c r="BG176" i="3"/>
  <c r="BF176" i="3"/>
  <c r="AA176" i="3"/>
  <c r="Y176" i="3"/>
  <c r="W176" i="3"/>
  <c r="BK176" i="3"/>
  <c r="N176" i="3"/>
  <c r="BE176" i="3"/>
  <c r="BI173" i="3"/>
  <c r="BH173" i="3"/>
  <c r="BG173" i="3"/>
  <c r="BF173" i="3"/>
  <c r="AA173" i="3"/>
  <c r="Y173" i="3"/>
  <c r="W173" i="3"/>
  <c r="BK173" i="3"/>
  <c r="N173" i="3"/>
  <c r="BE173" i="3"/>
  <c r="BI172" i="3"/>
  <c r="BH172" i="3"/>
  <c r="BG172" i="3"/>
  <c r="BF172" i="3"/>
  <c r="AA172" i="3"/>
  <c r="Y172" i="3"/>
  <c r="W172" i="3"/>
  <c r="BK172" i="3"/>
  <c r="N172" i="3"/>
  <c r="BE172" i="3"/>
  <c r="BI169" i="3"/>
  <c r="BH169" i="3"/>
  <c r="BG169" i="3"/>
  <c r="BF169" i="3"/>
  <c r="AA169" i="3"/>
  <c r="Y169" i="3"/>
  <c r="W169" i="3"/>
  <c r="BK169" i="3"/>
  <c r="N169" i="3"/>
  <c r="BE169" i="3"/>
  <c r="BI168" i="3"/>
  <c r="BH168" i="3"/>
  <c r="BG168" i="3"/>
  <c r="BF168" i="3"/>
  <c r="AA168" i="3"/>
  <c r="Y168" i="3"/>
  <c r="Y163" i="3" s="1"/>
  <c r="W168" i="3"/>
  <c r="BK168" i="3"/>
  <c r="N168" i="3"/>
  <c r="BE168" i="3" s="1"/>
  <c r="BI167" i="3"/>
  <c r="BH167" i="3"/>
  <c r="BG167" i="3"/>
  <c r="BF167" i="3"/>
  <c r="AA167" i="3"/>
  <c r="Y167" i="3"/>
  <c r="W167" i="3"/>
  <c r="BK167" i="3"/>
  <c r="N167" i="3"/>
  <c r="BE167" i="3" s="1"/>
  <c r="BI164" i="3"/>
  <c r="BH164" i="3"/>
  <c r="BG164" i="3"/>
  <c r="BF164" i="3"/>
  <c r="AA164" i="3"/>
  <c r="AA163" i="3"/>
  <c r="Y164" i="3"/>
  <c r="W164" i="3"/>
  <c r="W163" i="3"/>
  <c r="BK164" i="3"/>
  <c r="BK163" i="3" s="1"/>
  <c r="N163" i="3" s="1"/>
  <c r="N94" i="3" s="1"/>
  <c r="N164" i="3"/>
  <c r="BE164" i="3"/>
  <c r="BI161" i="3"/>
  <c r="BH161" i="3"/>
  <c r="BG161" i="3"/>
  <c r="BF161" i="3"/>
  <c r="AA161" i="3"/>
  <c r="Y161" i="3"/>
  <c r="W161" i="3"/>
  <c r="BK161" i="3"/>
  <c r="N161" i="3"/>
  <c r="BE161" i="3" s="1"/>
  <c r="BI159" i="3"/>
  <c r="BH159" i="3"/>
  <c r="BG159" i="3"/>
  <c r="BF159" i="3"/>
  <c r="AA159" i="3"/>
  <c r="AA158" i="3"/>
  <c r="Y159" i="3"/>
  <c r="Y158" i="3"/>
  <c r="W159" i="3"/>
  <c r="W158" i="3" s="1"/>
  <c r="BK159" i="3"/>
  <c r="BK158" i="3" s="1"/>
  <c r="N158" i="3" s="1"/>
  <c r="N93" i="3" s="1"/>
  <c r="N159" i="3"/>
  <c r="BE159" i="3"/>
  <c r="BI152" i="3"/>
  <c r="BH152" i="3"/>
  <c r="BG152" i="3"/>
  <c r="BF152" i="3"/>
  <c r="AA152" i="3"/>
  <c r="Y152" i="3"/>
  <c r="W152" i="3"/>
  <c r="BK152" i="3"/>
  <c r="N152" i="3"/>
  <c r="BE152" i="3"/>
  <c r="BI145" i="3"/>
  <c r="BH145" i="3"/>
  <c r="BG145" i="3"/>
  <c r="BF145" i="3"/>
  <c r="AA145" i="3"/>
  <c r="AA144" i="3"/>
  <c r="Y145" i="3"/>
  <c r="Y144" i="3" s="1"/>
  <c r="W145" i="3"/>
  <c r="W144" i="3" s="1"/>
  <c r="BK145" i="3"/>
  <c r="BK144" i="3"/>
  <c r="N144" i="3"/>
  <c r="N92" i="3" s="1"/>
  <c r="N145" i="3"/>
  <c r="BE145" i="3" s="1"/>
  <c r="BI142" i="3"/>
  <c r="BH142" i="3"/>
  <c r="BG142" i="3"/>
  <c r="BF142" i="3"/>
  <c r="AA142" i="3"/>
  <c r="AA141" i="3" s="1"/>
  <c r="Y142" i="3"/>
  <c r="Y141" i="3"/>
  <c r="W142" i="3"/>
  <c r="W141" i="3"/>
  <c r="BK142" i="3"/>
  <c r="BK141" i="3"/>
  <c r="N141" i="3" s="1"/>
  <c r="N91" i="3" s="1"/>
  <c r="N142" i="3"/>
  <c r="BE142" i="3" s="1"/>
  <c r="BI138" i="3"/>
  <c r="BH138" i="3"/>
  <c r="BG138" i="3"/>
  <c r="BF138" i="3"/>
  <c r="AA138" i="3"/>
  <c r="Y138" i="3"/>
  <c r="W138" i="3"/>
  <c r="BK138" i="3"/>
  <c r="N138" i="3"/>
  <c r="BE138" i="3"/>
  <c r="BI137" i="3"/>
  <c r="BH137" i="3"/>
  <c r="BG137" i="3"/>
  <c r="BF137" i="3"/>
  <c r="AA137" i="3"/>
  <c r="Y137" i="3"/>
  <c r="W137" i="3"/>
  <c r="BK137" i="3"/>
  <c r="N137" i="3"/>
  <c r="BE137" i="3"/>
  <c r="BI135" i="3"/>
  <c r="BH135" i="3"/>
  <c r="BG135" i="3"/>
  <c r="BF135" i="3"/>
  <c r="AA135" i="3"/>
  <c r="Y135" i="3"/>
  <c r="W135" i="3"/>
  <c r="BK135" i="3"/>
  <c r="N135" i="3"/>
  <c r="BE135" i="3"/>
  <c r="BI133" i="3"/>
  <c r="BH133" i="3"/>
  <c r="BG133" i="3"/>
  <c r="BF133" i="3"/>
  <c r="AA133" i="3"/>
  <c r="Y133" i="3"/>
  <c r="W133" i="3"/>
  <c r="BK133" i="3"/>
  <c r="N133" i="3"/>
  <c r="BE133" i="3"/>
  <c r="BI130" i="3"/>
  <c r="BH130" i="3"/>
  <c r="BG130" i="3"/>
  <c r="BF130" i="3"/>
  <c r="AA130" i="3"/>
  <c r="AA129" i="3"/>
  <c r="Y130" i="3"/>
  <c r="Y129" i="3" s="1"/>
  <c r="W130" i="3"/>
  <c r="W129" i="3"/>
  <c r="W128" i="3" s="1"/>
  <c r="W127" i="3" s="1"/>
  <c r="AU89" i="1" s="1"/>
  <c r="BK130" i="3"/>
  <c r="BK129" i="3" s="1"/>
  <c r="N130" i="3"/>
  <c r="BE130" i="3" s="1"/>
  <c r="M123" i="3"/>
  <c r="F123" i="3"/>
  <c r="F121" i="3"/>
  <c r="F119" i="3"/>
  <c r="BI108" i="3"/>
  <c r="BH108" i="3"/>
  <c r="BG108" i="3"/>
  <c r="BF108" i="3"/>
  <c r="BI107" i="3"/>
  <c r="BH107" i="3"/>
  <c r="BG107" i="3"/>
  <c r="BF107" i="3"/>
  <c r="BI106" i="3"/>
  <c r="BH106" i="3"/>
  <c r="BG106" i="3"/>
  <c r="BF106" i="3"/>
  <c r="BI105" i="3"/>
  <c r="BH105" i="3"/>
  <c r="BG105" i="3"/>
  <c r="BF105" i="3"/>
  <c r="BI104" i="3"/>
  <c r="BH104" i="3"/>
  <c r="BG104" i="3"/>
  <c r="BF104" i="3"/>
  <c r="BI103" i="3"/>
  <c r="H36" i="3" s="1"/>
  <c r="BD89" i="1" s="1"/>
  <c r="BH103" i="3"/>
  <c r="H35" i="3" s="1"/>
  <c r="BC89" i="1" s="1"/>
  <c r="BG103" i="3"/>
  <c r="H34" i="3" s="1"/>
  <c r="BB89" i="1" s="1"/>
  <c r="BF103" i="3"/>
  <c r="H33" i="3" s="1"/>
  <c r="BA89" i="1" s="1"/>
  <c r="M33" i="3"/>
  <c r="AW89" i="1" s="1"/>
  <c r="M83" i="3"/>
  <c r="F83" i="3"/>
  <c r="F81" i="3"/>
  <c r="F79" i="3"/>
  <c r="O21" i="3"/>
  <c r="E21" i="3"/>
  <c r="M84" i="3" s="1"/>
  <c r="M124" i="3"/>
  <c r="O20" i="3"/>
  <c r="O15" i="3"/>
  <c r="E15" i="3"/>
  <c r="F84" i="3" s="1"/>
  <c r="O14" i="3"/>
  <c r="O9" i="3"/>
  <c r="M121" i="3" s="1"/>
  <c r="M81" i="3"/>
  <c r="F6" i="3"/>
  <c r="F78" i="3" s="1"/>
  <c r="F118" i="3"/>
  <c r="N143" i="2"/>
  <c r="AY88" i="1"/>
  <c r="AX88" i="1"/>
  <c r="BI142" i="2"/>
  <c r="BH142" i="2"/>
  <c r="BG142" i="2"/>
  <c r="BF142" i="2"/>
  <c r="AA142" i="2"/>
  <c r="Y142" i="2"/>
  <c r="W142" i="2"/>
  <c r="BK142" i="2"/>
  <c r="N142" i="2"/>
  <c r="BE142" i="2"/>
  <c r="BI141" i="2"/>
  <c r="BH141" i="2"/>
  <c r="BG141" i="2"/>
  <c r="BF141" i="2"/>
  <c r="AA141" i="2"/>
  <c r="Y141" i="2"/>
  <c r="W141" i="2"/>
  <c r="BK141" i="2"/>
  <c r="N141" i="2"/>
  <c r="BE141" i="2"/>
  <c r="BI140" i="2"/>
  <c r="BH140" i="2"/>
  <c r="BG140" i="2"/>
  <c r="BF140" i="2"/>
  <c r="AA140" i="2"/>
  <c r="Y140" i="2"/>
  <c r="W140" i="2"/>
  <c r="BK140" i="2"/>
  <c r="N140" i="2"/>
  <c r="BE140" i="2"/>
  <c r="BI139" i="2"/>
  <c r="BH139" i="2"/>
  <c r="BG139" i="2"/>
  <c r="BF139" i="2"/>
  <c r="AA139" i="2"/>
  <c r="Y139" i="2"/>
  <c r="W139" i="2"/>
  <c r="BK139" i="2"/>
  <c r="N139" i="2"/>
  <c r="BE139" i="2" s="1"/>
  <c r="BI138" i="2"/>
  <c r="BH138" i="2"/>
  <c r="BG138" i="2"/>
  <c r="BF138" i="2"/>
  <c r="AA138" i="2"/>
  <c r="Y138" i="2"/>
  <c r="W138" i="2"/>
  <c r="BK138" i="2"/>
  <c r="N138" i="2"/>
  <c r="BE138" i="2" s="1"/>
  <c r="BI137" i="2"/>
  <c r="BH137" i="2"/>
  <c r="BG137" i="2"/>
  <c r="BF137" i="2"/>
  <c r="AA137" i="2"/>
  <c r="Y137" i="2"/>
  <c r="W137" i="2"/>
  <c r="BK137" i="2"/>
  <c r="N137" i="2"/>
  <c r="BE137" i="2"/>
  <c r="BI136" i="2"/>
  <c r="BH136" i="2"/>
  <c r="BG136" i="2"/>
  <c r="BF136" i="2"/>
  <c r="AA136" i="2"/>
  <c r="Y136" i="2"/>
  <c r="W136" i="2"/>
  <c r="BK136" i="2"/>
  <c r="N136" i="2"/>
  <c r="BE136" i="2"/>
  <c r="BI135" i="2"/>
  <c r="BH135" i="2"/>
  <c r="BG135" i="2"/>
  <c r="BF135" i="2"/>
  <c r="AA135" i="2"/>
  <c r="Y135" i="2"/>
  <c r="W135" i="2"/>
  <c r="BK135" i="2"/>
  <c r="N135" i="2"/>
  <c r="BE135" i="2"/>
  <c r="BI134" i="2"/>
  <c r="BH134" i="2"/>
  <c r="BG134" i="2"/>
  <c r="BF134" i="2"/>
  <c r="AA134" i="2"/>
  <c r="Y134" i="2"/>
  <c r="W134" i="2"/>
  <c r="BK134" i="2"/>
  <c r="N134" i="2"/>
  <c r="BE134" i="2"/>
  <c r="BI121" i="2"/>
  <c r="BH121" i="2"/>
  <c r="BG121" i="2"/>
  <c r="BF121" i="2"/>
  <c r="AA121" i="2"/>
  <c r="Y121" i="2"/>
  <c r="W121" i="2"/>
  <c r="BK121" i="2"/>
  <c r="N121" i="2"/>
  <c r="BE121" i="2" s="1"/>
  <c r="BI120" i="2"/>
  <c r="BH120" i="2"/>
  <c r="BG120" i="2"/>
  <c r="BF120" i="2"/>
  <c r="AA120" i="2"/>
  <c r="AA119" i="2"/>
  <c r="AA118" i="2" s="1"/>
  <c r="AA117" i="2" s="1"/>
  <c r="Y120" i="2"/>
  <c r="Y119" i="2" s="1"/>
  <c r="Y118" i="2" s="1"/>
  <c r="Y117" i="2" s="1"/>
  <c r="W120" i="2"/>
  <c r="W119" i="2"/>
  <c r="W118" i="2"/>
  <c r="W117" i="2"/>
  <c r="AU88" i="1" s="1"/>
  <c r="BK120" i="2"/>
  <c r="BK119" i="2" s="1"/>
  <c r="N120" i="2"/>
  <c r="BE120" i="2"/>
  <c r="M113" i="2"/>
  <c r="F113" i="2"/>
  <c r="F111" i="2"/>
  <c r="F109" i="2"/>
  <c r="BI98" i="2"/>
  <c r="BH98" i="2"/>
  <c r="BG98" i="2"/>
  <c r="BF98" i="2"/>
  <c r="BI97" i="2"/>
  <c r="BH97" i="2"/>
  <c r="BG97" i="2"/>
  <c r="BF97" i="2"/>
  <c r="BI96" i="2"/>
  <c r="BH96" i="2"/>
  <c r="BG96" i="2"/>
  <c r="BF96" i="2"/>
  <c r="BI95" i="2"/>
  <c r="BH95" i="2"/>
  <c r="BG95" i="2"/>
  <c r="BF95" i="2"/>
  <c r="BI94" i="2"/>
  <c r="BH94" i="2"/>
  <c r="BG94" i="2"/>
  <c r="H34" i="2" s="1"/>
  <c r="BB88" i="1" s="1"/>
  <c r="BF94" i="2"/>
  <c r="H33" i="2" s="1"/>
  <c r="BA88" i="1" s="1"/>
  <c r="BI93" i="2"/>
  <c r="BH93" i="2"/>
  <c r="BG93" i="2"/>
  <c r="BF93" i="2"/>
  <c r="M83" i="2"/>
  <c r="F83" i="2"/>
  <c r="F81" i="2"/>
  <c r="F79" i="2"/>
  <c r="O21" i="2"/>
  <c r="E21" i="2"/>
  <c r="M114" i="2"/>
  <c r="M84" i="2"/>
  <c r="O20" i="2"/>
  <c r="O15" i="2"/>
  <c r="E15" i="2"/>
  <c r="F114" i="2" s="1"/>
  <c r="F84" i="2"/>
  <c r="O14" i="2"/>
  <c r="O9" i="2"/>
  <c r="M111" i="2" s="1"/>
  <c r="M81" i="2"/>
  <c r="F6" i="2"/>
  <c r="F108" i="2"/>
  <c r="F78" i="2"/>
  <c r="CK100" i="1"/>
  <c r="CJ100" i="1"/>
  <c r="CI100" i="1"/>
  <c r="CC100" i="1"/>
  <c r="CH100" i="1"/>
  <c r="CB100" i="1"/>
  <c r="CG100" i="1"/>
  <c r="CA100" i="1"/>
  <c r="CF100" i="1"/>
  <c r="BZ100" i="1"/>
  <c r="CE100" i="1"/>
  <c r="CK99" i="1"/>
  <c r="CJ99" i="1"/>
  <c r="CI99" i="1"/>
  <c r="CC99" i="1"/>
  <c r="CH99" i="1"/>
  <c r="CB99" i="1"/>
  <c r="CG99" i="1"/>
  <c r="CA99" i="1"/>
  <c r="CF99" i="1"/>
  <c r="BZ99" i="1"/>
  <c r="CE99" i="1"/>
  <c r="CK98" i="1"/>
  <c r="CJ98" i="1"/>
  <c r="CI98" i="1"/>
  <c r="CC98" i="1"/>
  <c r="CH98" i="1"/>
  <c r="CB98" i="1"/>
  <c r="CG98" i="1"/>
  <c r="CA98" i="1"/>
  <c r="CF98" i="1"/>
  <c r="BZ98" i="1"/>
  <c r="CE98" i="1"/>
  <c r="CK97" i="1"/>
  <c r="CJ97" i="1"/>
  <c r="CI97" i="1"/>
  <c r="CH97" i="1"/>
  <c r="CG97" i="1"/>
  <c r="CF97" i="1"/>
  <c r="BZ97" i="1"/>
  <c r="CE97" i="1"/>
  <c r="AM83" i="1"/>
  <c r="L83" i="1"/>
  <c r="AM82" i="1"/>
  <c r="L82" i="1"/>
  <c r="AM80" i="1"/>
  <c r="L80" i="1"/>
  <c r="L78" i="1"/>
  <c r="L77" i="1"/>
  <c r="H34" i="8" l="1"/>
  <c r="BB94" i="1" s="1"/>
  <c r="H35" i="7"/>
  <c r="BC93" i="1" s="1"/>
  <c r="M33" i="7"/>
  <c r="AW93" i="1" s="1"/>
  <c r="H34" i="6"/>
  <c r="BB92" i="1" s="1"/>
  <c r="M33" i="6"/>
  <c r="AW92" i="1" s="1"/>
  <c r="H34" i="5"/>
  <c r="BB91" i="1" s="1"/>
  <c r="M33" i="5"/>
  <c r="AW91" i="1" s="1"/>
  <c r="H35" i="2"/>
  <c r="BC88" i="1" s="1"/>
  <c r="M33" i="2"/>
  <c r="AW88" i="1" s="1"/>
  <c r="H36" i="2"/>
  <c r="BD88" i="1" s="1"/>
  <c r="BD87" i="1" s="1"/>
  <c r="W35" i="1" s="1"/>
  <c r="Y123" i="4"/>
  <c r="Y122" i="4" s="1"/>
  <c r="N119" i="8"/>
  <c r="N90" i="8" s="1"/>
  <c r="BK118" i="8"/>
  <c r="N129" i="3"/>
  <c r="N90" i="3" s="1"/>
  <c r="BK128" i="3"/>
  <c r="Y204" i="3"/>
  <c r="N119" i="2"/>
  <c r="N90" i="2" s="1"/>
  <c r="BK118" i="2"/>
  <c r="N205" i="3"/>
  <c r="N99" i="3" s="1"/>
  <c r="BK204" i="3"/>
  <c r="N204" i="3" s="1"/>
  <c r="N98" i="3" s="1"/>
  <c r="W123" i="4"/>
  <c r="W122" i="4" s="1"/>
  <c r="AU90" i="1" s="1"/>
  <c r="N122" i="5"/>
  <c r="N90" i="5" s="1"/>
  <c r="BK121" i="5"/>
  <c r="AA121" i="5"/>
  <c r="AA120" i="5" s="1"/>
  <c r="M27" i="7"/>
  <c r="N93" i="7"/>
  <c r="N97" i="7"/>
  <c r="BE97" i="7" s="1"/>
  <c r="N95" i="7"/>
  <c r="BE95" i="7" s="1"/>
  <c r="N98" i="7"/>
  <c r="BE98" i="7" s="1"/>
  <c r="N96" i="7"/>
  <c r="BE96" i="7" s="1"/>
  <c r="N94" i="7"/>
  <c r="BE94" i="7" s="1"/>
  <c r="AA128" i="3"/>
  <c r="W122" i="6"/>
  <c r="W121" i="6" s="1"/>
  <c r="AU92" i="1" s="1"/>
  <c r="Y128" i="3"/>
  <c r="AA204" i="3"/>
  <c r="AA123" i="4"/>
  <c r="AA122" i="4" s="1"/>
  <c r="BC87" i="1"/>
  <c r="N124" i="4"/>
  <c r="N90" i="4" s="1"/>
  <c r="BK123" i="4"/>
  <c r="N123" i="6"/>
  <c r="N90" i="6" s="1"/>
  <c r="BK122" i="6"/>
  <c r="F124" i="3"/>
  <c r="F119" i="4"/>
  <c r="M81" i="5"/>
  <c r="F84" i="6"/>
  <c r="M81" i="7"/>
  <c r="F84" i="5"/>
  <c r="H33" i="6"/>
  <c r="BA92" i="1" s="1"/>
  <c r="BA87" i="1" s="1"/>
  <c r="F84" i="7"/>
  <c r="BB87" i="1" l="1"/>
  <c r="W33" i="1" s="1"/>
  <c r="AU87" i="1"/>
  <c r="AW87" i="1"/>
  <c r="AK32" i="1" s="1"/>
  <c r="W32" i="1"/>
  <c r="N118" i="2"/>
  <c r="N89" i="2" s="1"/>
  <c r="BK117" i="2"/>
  <c r="N117" i="2" s="1"/>
  <c r="N88" i="2" s="1"/>
  <c r="N123" i="4"/>
  <c r="N89" i="4" s="1"/>
  <c r="BK122" i="4"/>
  <c r="N122" i="4" s="1"/>
  <c r="N88" i="4" s="1"/>
  <c r="N92" i="7"/>
  <c r="BE93" i="7"/>
  <c r="N122" i="6"/>
  <c r="N89" i="6" s="1"/>
  <c r="BK121" i="6"/>
  <c r="N121" i="6" s="1"/>
  <c r="N88" i="6" s="1"/>
  <c r="Y127" i="3"/>
  <c r="N118" i="8"/>
  <c r="N89" i="8" s="1"/>
  <c r="BK117" i="8"/>
  <c r="N117" i="8" s="1"/>
  <c r="N88" i="8" s="1"/>
  <c r="W34" i="1"/>
  <c r="AY87" i="1"/>
  <c r="N121" i="5"/>
  <c r="N89" i="5" s="1"/>
  <c r="BK120" i="5"/>
  <c r="N120" i="5" s="1"/>
  <c r="N88" i="5" s="1"/>
  <c r="N128" i="3"/>
  <c r="N89" i="3" s="1"/>
  <c r="BK127" i="3"/>
  <c r="N127" i="3" s="1"/>
  <c r="N88" i="3" s="1"/>
  <c r="AA127" i="3"/>
  <c r="AX87" i="1" l="1"/>
  <c r="M27" i="5"/>
  <c r="N96" i="5"/>
  <c r="N100" i="5"/>
  <c r="BE100" i="5" s="1"/>
  <c r="N98" i="5"/>
  <c r="BE98" i="5" s="1"/>
  <c r="N101" i="5"/>
  <c r="BE101" i="5" s="1"/>
  <c r="N99" i="5"/>
  <c r="BE99" i="5" s="1"/>
  <c r="N97" i="5"/>
  <c r="BE97" i="5" s="1"/>
  <c r="N102" i="6"/>
  <c r="BE102" i="6" s="1"/>
  <c r="N100" i="6"/>
  <c r="BE100" i="6" s="1"/>
  <c r="N98" i="6"/>
  <c r="BE98" i="6" s="1"/>
  <c r="M27" i="6"/>
  <c r="N101" i="6"/>
  <c r="BE101" i="6" s="1"/>
  <c r="N99" i="6"/>
  <c r="BE99" i="6" s="1"/>
  <c r="N97" i="6"/>
  <c r="N98" i="2"/>
  <c r="BE98" i="2" s="1"/>
  <c r="N96" i="2"/>
  <c r="BE96" i="2" s="1"/>
  <c r="N94" i="2"/>
  <c r="BE94" i="2" s="1"/>
  <c r="M27" i="2"/>
  <c r="N93" i="2"/>
  <c r="N97" i="2"/>
  <c r="BE97" i="2" s="1"/>
  <c r="N95" i="2"/>
  <c r="BE95" i="2" s="1"/>
  <c r="M28" i="7"/>
  <c r="L100" i="7"/>
  <c r="N107" i="3"/>
  <c r="BE107" i="3" s="1"/>
  <c r="N105" i="3"/>
  <c r="BE105" i="3" s="1"/>
  <c r="N104" i="3"/>
  <c r="BE104" i="3" s="1"/>
  <c r="M27" i="3"/>
  <c r="N106" i="3"/>
  <c r="BE106" i="3" s="1"/>
  <c r="N103" i="3"/>
  <c r="N108" i="3"/>
  <c r="BE108" i="3" s="1"/>
  <c r="N102" i="4"/>
  <c r="BE102" i="4" s="1"/>
  <c r="N100" i="4"/>
  <c r="BE100" i="4" s="1"/>
  <c r="N103" i="4"/>
  <c r="BE103" i="4" s="1"/>
  <c r="N99" i="4"/>
  <c r="BE99" i="4" s="1"/>
  <c r="M27" i="4"/>
  <c r="N101" i="4"/>
  <c r="BE101" i="4" s="1"/>
  <c r="N98" i="4"/>
  <c r="M27" i="8"/>
  <c r="N98" i="8"/>
  <c r="BE98" i="8" s="1"/>
  <c r="N96" i="8"/>
  <c r="BE96" i="8" s="1"/>
  <c r="N94" i="8"/>
  <c r="BE94" i="8" s="1"/>
  <c r="N93" i="8"/>
  <c r="N97" i="8"/>
  <c r="BE97" i="8" s="1"/>
  <c r="N95" i="8"/>
  <c r="BE95" i="8" s="1"/>
  <c r="M32" i="7"/>
  <c r="AV93" i="1" s="1"/>
  <c r="AT93" i="1" s="1"/>
  <c r="H32" i="7"/>
  <c r="AZ93" i="1" s="1"/>
  <c r="BE98" i="4" l="1"/>
  <c r="N97" i="4"/>
  <c r="N92" i="8"/>
  <c r="BE93" i="8"/>
  <c r="N96" i="6"/>
  <c r="BE97" i="6"/>
  <c r="N92" i="2"/>
  <c r="BE93" i="2"/>
  <c r="N95" i="5"/>
  <c r="BE96" i="5"/>
  <c r="BE103" i="3"/>
  <c r="N102" i="3"/>
  <c r="AS93" i="1"/>
  <c r="M30" i="7"/>
  <c r="M32" i="2" l="1"/>
  <c r="AV88" i="1" s="1"/>
  <c r="AT88" i="1" s="1"/>
  <c r="H32" i="2"/>
  <c r="AZ88" i="1" s="1"/>
  <c r="M28" i="8"/>
  <c r="L100" i="8"/>
  <c r="M28" i="6"/>
  <c r="L104" i="6"/>
  <c r="M28" i="4"/>
  <c r="L105" i="4"/>
  <c r="M32" i="4"/>
  <c r="AV90" i="1" s="1"/>
  <c r="AT90" i="1" s="1"/>
  <c r="H32" i="4"/>
  <c r="AZ90" i="1" s="1"/>
  <c r="M28" i="2"/>
  <c r="L100" i="2"/>
  <c r="M28" i="3"/>
  <c r="L110" i="3"/>
  <c r="M32" i="8"/>
  <c r="AV94" i="1" s="1"/>
  <c r="AT94" i="1" s="1"/>
  <c r="H32" i="8"/>
  <c r="AZ94" i="1" s="1"/>
  <c r="H32" i="5"/>
  <c r="AZ91" i="1" s="1"/>
  <c r="M32" i="5"/>
  <c r="AV91" i="1" s="1"/>
  <c r="AT91" i="1" s="1"/>
  <c r="H32" i="6"/>
  <c r="AZ92" i="1" s="1"/>
  <c r="M32" i="6"/>
  <c r="AV92" i="1" s="1"/>
  <c r="AT92" i="1" s="1"/>
  <c r="L38" i="7"/>
  <c r="AG93" i="1"/>
  <c r="AN93" i="1" s="1"/>
  <c r="M32" i="3"/>
  <c r="AV89" i="1" s="1"/>
  <c r="AT89" i="1" s="1"/>
  <c r="H32" i="3"/>
  <c r="AZ89" i="1" s="1"/>
  <c r="M28" i="5"/>
  <c r="L103" i="5"/>
  <c r="AS88" i="1" l="1"/>
  <c r="M30" i="2"/>
  <c r="AS90" i="1"/>
  <c r="M30" i="4"/>
  <c r="AS92" i="1"/>
  <c r="M30" i="6"/>
  <c r="AS94" i="1"/>
  <c r="M30" i="8"/>
  <c r="AZ87" i="1"/>
  <c r="AS91" i="1"/>
  <c r="M30" i="5"/>
  <c r="AS89" i="1"/>
  <c r="M30" i="3"/>
  <c r="AV87" i="1" l="1"/>
  <c r="L38" i="5"/>
  <c r="AG91" i="1"/>
  <c r="AN91" i="1" s="1"/>
  <c r="AG92" i="1"/>
  <c r="AN92" i="1" s="1"/>
  <c r="L38" i="6"/>
  <c r="AG90" i="1"/>
  <c r="AN90" i="1" s="1"/>
  <c r="L38" i="4"/>
  <c r="AG88" i="1"/>
  <c r="L38" i="2"/>
  <c r="AG94" i="1"/>
  <c r="AN94" i="1" s="1"/>
  <c r="L38" i="8"/>
  <c r="AG89" i="1"/>
  <c r="AN89" i="1" s="1"/>
  <c r="L38" i="3"/>
  <c r="AS87" i="1"/>
  <c r="AG87" i="1" l="1"/>
  <c r="AN88" i="1"/>
  <c r="AT87" i="1"/>
  <c r="AG98" i="1" l="1"/>
  <c r="AG97" i="1"/>
  <c r="AN87" i="1"/>
  <c r="AK26" i="1"/>
  <c r="AG99" i="1"/>
  <c r="AG100" i="1"/>
  <c r="CD100" i="1" l="1"/>
  <c r="AV100" i="1"/>
  <c r="BY100" i="1" s="1"/>
  <c r="CD99" i="1"/>
  <c r="AV99" i="1"/>
  <c r="BY99" i="1" s="1"/>
  <c r="AV98" i="1"/>
  <c r="BY98" i="1" s="1"/>
  <c r="CD98" i="1"/>
  <c r="CD97" i="1"/>
  <c r="AV97" i="1"/>
  <c r="BY97" i="1" s="1"/>
  <c r="AG96" i="1"/>
  <c r="AN97" i="1" l="1"/>
  <c r="W31" i="1"/>
  <c r="AN99" i="1"/>
  <c r="AN98" i="1"/>
  <c r="AK27" i="1"/>
  <c r="AK29" i="1" s="1"/>
  <c r="AG102" i="1"/>
  <c r="AN100" i="1"/>
  <c r="AK31" i="1"/>
  <c r="AN96" i="1" l="1"/>
  <c r="AN102" i="1" s="1"/>
  <c r="AK37" i="1"/>
</calcChain>
</file>

<file path=xl/sharedStrings.xml><?xml version="1.0" encoding="utf-8"?>
<sst xmlns="http://schemas.openxmlformats.org/spreadsheetml/2006/main" count="5059" uniqueCount="721">
  <si>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</si>
  <si>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</si>
  <si>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</si>
  <si>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</si>
  <si>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</si>
  <si>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</si>
  <si>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</si>
  <si>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</si>
  <si>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</si>
  <si>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</si>
  <si>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</si>
  <si>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</si>
  <si>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</si>
  <si>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</si>
  <si>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</si>
  <si>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</si>
  <si>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</si>
  <si>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180727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</si>
  <si>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</si>
  <si>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</si>
  <si>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Mycí plocha pro zemědělskou techniku</t>
  </si>
  <si>
    <t>JKSO:</t>
  </si>
  <si>
    <t>CC-CZ:</t>
  </si>
  <si>
    <t>Místo:</t>
  </si>
  <si>
    <t>Kladruby nad Labem</t>
  </si>
  <si>
    <t>Datum:</t>
  </si>
  <si>
    <t>29. 7. 2018</t>
  </si>
  <si>
    <t>Objednatel:</t>
  </si>
  <si>
    <t>IČ:</t>
  </si>
  <si>
    <t>Národní hřebčín Kladruby nad Labem</t>
  </si>
  <si>
    <t>DIČ:</t>
  </si>
  <si>
    <t>Zhotovitel:</t>
  </si>
  <si>
    <t>Vyplň údaj</t>
  </si>
  <si>
    <t>Projektant:</t>
  </si>
  <si>
    <t>Ing. Miroslav Vraný</t>
  </si>
  <si>
    <t>True</t>
  </si>
  <si>
    <t>Zpracovatel:</t>
  </si>
  <si>
    <t xml:space="preserve"> 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</si>
  <si>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</si>
  <si>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</si>
  <si>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</si>
  <si>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</si>
  <si>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</si>
  <si>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</si>
  <si>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</si>
  <si>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</si>
  <si>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</si>
  <si>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</si>
  <si>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</si>
  <si>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</si>
  <si>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</si>
  <si>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</si>
  <si>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</si>
  <si>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</si>
  <si>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</si>
  <si>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</si>
  <si>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</si>
  <si>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</si>
  <si>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</si>
  <si>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</si>
  <si>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</si>
  <si>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</si>
  <si>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</si>
  <si>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</si>
  <si>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</si>
  <si>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</si>
  <si>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</si>
  <si>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</si>
  <si>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</si>
  <si>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</si>
  <si>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</si>
  <si>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</si>
  <si>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</si>
  <si>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</si>
  <si>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</si>
  <si>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</si>
  <si>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</si>
  <si>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</si>
  <si>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</si>
  <si>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</si>
  <si>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</si>
  <si>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{c271e76c-bafd-456d-8a64-d828eab66743}</t>
  </si>
  <si>
    <t>{00000000-0000-0000-0000-000000000000}</t>
  </si>
  <si>
    <t>/</t>
  </si>
  <si>
    <t>PS-01</t>
  </si>
  <si>
    <t>Technologie</t>
  </si>
  <si>
    <t>1</t>
  </si>
  <si>
    <t>{6df1a8d9-fbd7-4604-b325-bb38d063bfc4}</t>
  </si>
  <si>
    <t>SO-01a</t>
  </si>
  <si>
    <t>Přístřešek</t>
  </si>
  <si>
    <t>{1741740e-94d7-4cd8-ba27-dacdb14c1b4e}</t>
  </si>
  <si>
    <t>SO-01b</t>
  </si>
  <si>
    <t>Mycí plocha a chodník</t>
  </si>
  <si>
    <t>{878a0b77-4670-4374-964e-f68d6aac2efb}</t>
  </si>
  <si>
    <t>SO-01c</t>
  </si>
  <si>
    <t>Jímky</t>
  </si>
  <si>
    <t>{eb69b236-15ee-4e88-91a1-960dc5bdfab6}</t>
  </si>
  <si>
    <t>SO-01d</t>
  </si>
  <si>
    <t>Kanalizace</t>
  </si>
  <si>
    <t>{b8e31910-2a17-4bde-afbc-6b0f6551f024}</t>
  </si>
  <si>
    <t>SO-01e</t>
  </si>
  <si>
    <t>Vodovod</t>
  </si>
  <si>
    <t>{b04484bc-38c9-4cca-b09e-8a9563e43b53}</t>
  </si>
  <si>
    <t>SO-01f</t>
  </si>
  <si>
    <t>Elektroinstalace</t>
  </si>
  <si>
    <t>{d219c317-bbe8-47df-ad60-11eff96076a3}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</si>
  <si>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</si>
  <si>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</si>
  <si>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</si>
  <si>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</si>
  <si>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</si>
  <si>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</si>
  <si>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</si>
  <si>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</si>
  <si>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</si>
  <si>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</si>
  <si>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</si>
  <si>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</si>
  <si>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</si>
  <si>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</si>
  <si>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</si>
  <si>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</si>
  <si>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</si>
  <si>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PS-01 - Technologie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</si>
  <si>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</si>
  <si>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</si>
  <si>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</si>
  <si>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</si>
  <si>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</si>
  <si>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</si>
  <si>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M - Práce a dodávky M</t>
  </si>
  <si>
    <t xml:space="preserve">    35-M - Montáž čerpadel, kompr.a vodoh.zař.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</si>
  <si>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</si>
  <si>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</si>
  <si>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</si>
  <si>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</si>
  <si>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</si>
  <si>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</si>
  <si>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</si>
  <si>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</si>
  <si>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</si>
  <si>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</si>
  <si>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</si>
  <si>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</si>
  <si>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</si>
  <si>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</si>
  <si>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</si>
  <si>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</si>
  <si>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</si>
  <si>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</si>
  <si>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</si>
  <si>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</si>
  <si>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</si>
  <si>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</si>
  <si>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</si>
  <si>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3</t>
  </si>
  <si>
    <t>ROZPOCET</t>
  </si>
  <si>
    <t>K</t>
  </si>
  <si>
    <t>35M01</t>
  </si>
  <si>
    <t>Osazení a sestavení vysokotlakého čistícího stroje s dodaným příslušenstvím</t>
  </si>
  <si>
    <t>kpl</t>
  </si>
  <si>
    <t>4418492</t>
  </si>
  <si>
    <t>M</t>
  </si>
  <si>
    <t>35M99901</t>
  </si>
  <si>
    <t>Dodávka včetně dopravy - vysokotlaký čistící stroj MC 5M-200/1000</t>
  </si>
  <si>
    <t>kus</t>
  </si>
  <si>
    <t>256</t>
  </si>
  <si>
    <t>64</t>
  </si>
  <si>
    <t>870190612</t>
  </si>
  <si>
    <t>VV</t>
  </si>
  <si>
    <t>- jednotka motor/čerpadlo s nízkými otáčkami 1450 ot/min.</t>
  </si>
  <si>
    <t>- tichý chod čerpadla</t>
  </si>
  <si>
    <t>- axiální čerpadlo s mosaznou hlavou</t>
  </si>
  <si>
    <t>- příslušenství s nerezovými rychlospojkami</t>
  </si>
  <si>
    <t>- automatické vypínání při vypnuté pistoli</t>
  </si>
  <si>
    <t>- regulace vysokého a nízkého tlaku na stroji</t>
  </si>
  <si>
    <t>- regulace průtoku vody na hlavě čerpadla</t>
  </si>
  <si>
    <t>- viditelná kontrola hladiny oleje v čerpadle</t>
  </si>
  <si>
    <t>- celokeramické pouzdra pístů</t>
  </si>
  <si>
    <t>---------------------</t>
  </si>
  <si>
    <t>"1 ks celkem" 1</t>
  </si>
  <si>
    <t>35M99902</t>
  </si>
  <si>
    <t>Dodávka včetně dopravy -  nerezový navíjecí buben pro 25 m vysokotlaké hadice DN8 nebo DN10</t>
  </si>
  <si>
    <t>-1785700550</t>
  </si>
  <si>
    <t>4</t>
  </si>
  <si>
    <t>35M99903</t>
  </si>
  <si>
    <t>Dodávka včetně dopravy - 25 m vysokotlaká hadice s nerezovými spojkami a dorazem na buben</t>
  </si>
  <si>
    <t>2056344456</t>
  </si>
  <si>
    <t>5</t>
  </si>
  <si>
    <t>35M99904</t>
  </si>
  <si>
    <t>Dodávka včetně dopravy -   držák navíjecího bubnu</t>
  </si>
  <si>
    <t>619239681</t>
  </si>
  <si>
    <t>6</t>
  </si>
  <si>
    <t>35M99905</t>
  </si>
  <si>
    <t>Dodávka včetně dopravy -  rotační tryska s gumovou ochrannou</t>
  </si>
  <si>
    <t>-1842755184</t>
  </si>
  <si>
    <t>7</t>
  </si>
  <si>
    <t>35M99906</t>
  </si>
  <si>
    <t>Dodávka včetně dopravy -  nástavec pro rotační trysku přímý nerezový</t>
  </si>
  <si>
    <t>-978085482</t>
  </si>
  <si>
    <t>8</t>
  </si>
  <si>
    <t>35M02</t>
  </si>
  <si>
    <t>Osazení a montáž čerpadla s filtrem a sacím potrubím, napojení na přívod elektřiny včetně prodloužení napájecího kabelu 5 m do rozvodné skříně s ovládáním přes stykač</t>
  </si>
  <si>
    <t>936491000</t>
  </si>
  <si>
    <t>9</t>
  </si>
  <si>
    <t>35M99907</t>
  </si>
  <si>
    <t>Dodávka včetně dopravy -  čerpadlo recyklované vody elektrické s výstupním tlakem 4 - 6 bar</t>
  </si>
  <si>
    <t>-1912142949</t>
  </si>
  <si>
    <t>10</t>
  </si>
  <si>
    <t>35M99908</t>
  </si>
  <si>
    <t>Dodávka včetně dopravy -  mechanický filtr nečistot</t>
  </si>
  <si>
    <t>490282732</t>
  </si>
  <si>
    <t>11</t>
  </si>
  <si>
    <t>35M99909</t>
  </si>
  <si>
    <t>Dodávka včetně dopravy -  sací flexibilní potrubí délky 9 m se sacím košem se zpětnou klapkou</t>
  </si>
  <si>
    <t>817139311</t>
  </si>
  <si>
    <t>VP - Vícepráce</t>
  </si>
  <si>
    <t>PN</t>
  </si>
  <si>
    <t>SO-01a - Přístřešek</t>
  </si>
  <si>
    <t>HSV - Práce a dodávky HSV</t>
  </si>
  <si>
    <t xml:space="preserve">    1 - Zemní práce</t>
  </si>
  <si>
    <t xml:space="preserve">    2 - Zakládání</t>
  </si>
  <si>
    <t xml:space="preserve">    34 - Stěny a příčky</t>
  </si>
  <si>
    <t xml:space="preserve">    44 - Zastřešení</t>
  </si>
  <si>
    <t xml:space="preserve">    63 - Podlahy a podlahové konstrukce</t>
  </si>
  <si>
    <t xml:space="preserve">    95 - Různé dokončovací konstrukce a práce pozemních staveb</t>
  </si>
  <si>
    <t xml:space="preserve">    997 - Přesun sutě</t>
  </si>
  <si>
    <t xml:space="preserve">    998 - Přesun hmot</t>
  </si>
  <si>
    <t>PSV - Práce a dodávky PSV</t>
  </si>
  <si>
    <t xml:space="preserve">    764 - Konstrukce klempířské</t>
  </si>
  <si>
    <t xml:space="preserve">    766 - Konstrukce truhlářské</t>
  </si>
  <si>
    <t>113107322</t>
  </si>
  <si>
    <t>Odstranění podkladu z kameniva drceného tl 200 mm strojně pl do 50 m2</t>
  </si>
  <si>
    <t>m2</t>
  </si>
  <si>
    <t>-267921174</t>
  </si>
  <si>
    <t>pro přístřešek</t>
  </si>
  <si>
    <t>"stávající kryt plochy z kameniva" 4*2,7</t>
  </si>
  <si>
    <t>122201101</t>
  </si>
  <si>
    <t>Odkopávky a prokopávky nezapažené v hornině tř. 3 objem do 100 m3</t>
  </si>
  <si>
    <t>m3</t>
  </si>
  <si>
    <t>1316016777</t>
  </si>
  <si>
    <t>"odkop terénu na úroveň spodku násypů" 4*2,7*0,25</t>
  </si>
  <si>
    <t>162301102</t>
  </si>
  <si>
    <t>Vodorovné přemístění do 1000 m výkopku/sypaniny z horniny tř. 1 až 4</t>
  </si>
  <si>
    <t>-1247338926</t>
  </si>
  <si>
    <t>171201201</t>
  </si>
  <si>
    <t>Uložení sypaniny na skládky</t>
  </si>
  <si>
    <t>985017106</t>
  </si>
  <si>
    <t>181951102</t>
  </si>
  <si>
    <t>Úprava pláně v hornině tř. 1 až 4 se zhutněním</t>
  </si>
  <si>
    <t>-826494461</t>
  </si>
  <si>
    <t>Zemní pláň před násypem</t>
  </si>
  <si>
    <t>4*2,7</t>
  </si>
  <si>
    <t>213311142</t>
  </si>
  <si>
    <t>Polštáře zhutněné pod základy ze štěrkopísku netříděného</t>
  </si>
  <si>
    <t>1806591205</t>
  </si>
  <si>
    <t>"pod podlahovou desku" 4*2,5*0,3*1,05</t>
  </si>
  <si>
    <t>342151111</t>
  </si>
  <si>
    <t>Montáž opláštění stěn ocelových kcí ze sendvičových panelů šroubovaných budov v do 6 m</t>
  </si>
  <si>
    <t>1277277727</t>
  </si>
  <si>
    <t>Opláštění stěn</t>
  </si>
  <si>
    <t>"boky" 2*(2,5*2,4+2,5*0,4/2)</t>
  </si>
  <si>
    <t>"čelní stěna" 4*2,8-1*2,1</t>
  </si>
  <si>
    <t>"zadní stěna" 4*2,4</t>
  </si>
  <si>
    <t>------------------</t>
  </si>
  <si>
    <t>Součet</t>
  </si>
  <si>
    <t>55324717</t>
  </si>
  <si>
    <t>panel sendvičový stěnový vnější, oboustranně opláštěný lakovaným plechem, izolace PIR, skryté kotvení, U= 0,22 W/m2K, modulová/celková šířka 1000/1050 mm, tl. 100 mm</t>
  </si>
  <si>
    <t>1976766086</t>
  </si>
  <si>
    <t>"boky" 2*(2,5*3)</t>
  </si>
  <si>
    <t>"čelní stěna" (4*3)-2*1</t>
  </si>
  <si>
    <t>"zadní stěna" 4*3</t>
  </si>
  <si>
    <t>------------------------</t>
  </si>
  <si>
    <t>444151111</t>
  </si>
  <si>
    <t>Montáž krytiny ocelových střech ze sendvičových panelů šroubovaných budov v do 6 m</t>
  </si>
  <si>
    <t>-188891494</t>
  </si>
  <si>
    <t>"střecha přístřešku" 4*3,3</t>
  </si>
  <si>
    <t>55324734</t>
  </si>
  <si>
    <t>panel sendvičový střešní, oboustranně opláštěný lakovaným plechem, izolace PIR, viditelné kotvení, U= 0,18 W/m2K, modulová/celková šířka 1000/1083 mm, tl. 160/120 mm</t>
  </si>
  <si>
    <t>-735871492</t>
  </si>
  <si>
    <t>631311135</t>
  </si>
  <si>
    <t>Mazanina tl do 240 mm z betonu prostého bez zvýšených nároků na prostředí tř. C 20/25</t>
  </si>
  <si>
    <t>-1793134264</t>
  </si>
  <si>
    <t>Podlaha v přístřešku</t>
  </si>
  <si>
    <t>4*2,7*0,2*1,05</t>
  </si>
  <si>
    <t>12</t>
  </si>
  <si>
    <t>631319013</t>
  </si>
  <si>
    <t>Příplatek k mazanině tl do 240 mm za přehlazení povrchu</t>
  </si>
  <si>
    <t>-1949679421</t>
  </si>
  <si>
    <t>13</t>
  </si>
  <si>
    <t>631319175</t>
  </si>
  <si>
    <t>Příplatek k mazanině tl do 240 mm za stržení povrchu spodní vrstvy před vložením výztuže</t>
  </si>
  <si>
    <t>1399116161</t>
  </si>
  <si>
    <t>14</t>
  </si>
  <si>
    <t>631351101</t>
  </si>
  <si>
    <t>Zřízení bednění rýh a hran v podlahách</t>
  </si>
  <si>
    <t>369113864</t>
  </si>
  <si>
    <t>obvod podlahy</t>
  </si>
  <si>
    <t>(2*4+2*2,7)*0,2</t>
  </si>
  <si>
    <t>631351102</t>
  </si>
  <si>
    <t>Odstranění bednění rýh a hran v podlahách</t>
  </si>
  <si>
    <t>1919291535</t>
  </si>
  <si>
    <t>16</t>
  </si>
  <si>
    <t>631362021</t>
  </si>
  <si>
    <t>Výztuž mazanin svařovanými sítěmi Kari</t>
  </si>
  <si>
    <t>t</t>
  </si>
  <si>
    <t>-1754297009</t>
  </si>
  <si>
    <t>podlaha v přístřešku výztuž sítěmi 6/150x6/150</t>
  </si>
  <si>
    <t>4*2,7*3,03/1000*1,25</t>
  </si>
  <si>
    <t>17</t>
  </si>
  <si>
    <t>633121111</t>
  </si>
  <si>
    <t>Povrchová úprava průmyslových podlah vsypovou směsí tl 2 mm s přísadou korundu střední provoz</t>
  </si>
  <si>
    <t>920784258</t>
  </si>
  <si>
    <t>18</t>
  </si>
  <si>
    <t>953946111</t>
  </si>
  <si>
    <t>Montáž atypických ocelových kcí hmotnosti do 1 t z profilů hmotnosti do 13 kg/m</t>
  </si>
  <si>
    <t>222660178</t>
  </si>
  <si>
    <t>Ocelová konstrukce přístřešku</t>
  </si>
  <si>
    <t>rámy jekl 80/80/4</t>
  </si>
  <si>
    <t>4*(2,4+2,8+2*2,6)*9,7/1000</t>
  </si>
  <si>
    <t>patní plech P6 200/200</t>
  </si>
  <si>
    <t>4*2*0,2*0,2*48,5/1000</t>
  </si>
  <si>
    <t>vazničky jekl 80/80/4</t>
  </si>
  <si>
    <t>4*3,4*9,7/1000</t>
  </si>
  <si>
    <t>ztužení po obvodu jekl 80/80/4</t>
  </si>
  <si>
    <t>(2*3,6+2*2,3)*9,7/1000</t>
  </si>
  <si>
    <t>Mezisoučet</t>
  </si>
  <si>
    <t>pomocný a spojovací materiál 5%</t>
  </si>
  <si>
    <t>0,05*0,666</t>
  </si>
  <si>
    <t>-------------------------------</t>
  </si>
  <si>
    <t>19</t>
  </si>
  <si>
    <t>959111901</t>
  </si>
  <si>
    <t xml:space="preserve">Výroba ocelové konstrukce přístřešku, povrchová úprava 1 x základ + 2 x vrchní protipožární nátěr dle požadavků požární zprávy, včetně přesného zaměření, výrobní a montážní dokumentace a dopravy na stavbu </t>
  </si>
  <si>
    <t>-214610678</t>
  </si>
  <si>
    <t>20</t>
  </si>
  <si>
    <t>953961114</t>
  </si>
  <si>
    <t>Kotvy chemickým tmelem M 16 hl 125 mm do betonu, ŽB nebo kamene s vyvrtáním otvoru</t>
  </si>
  <si>
    <t>1765103113</t>
  </si>
  <si>
    <t>"chemické kotvy na osazení sloupů" 2*8</t>
  </si>
  <si>
    <t>953965131</t>
  </si>
  <si>
    <t>Kotevní šroub pro chemické kotvy M 16 dl 190 mm</t>
  </si>
  <si>
    <t>-1846440623</t>
  </si>
  <si>
    <t>22</t>
  </si>
  <si>
    <t>997221551</t>
  </si>
  <si>
    <t>Vodorovná doprava suti ze sypkých materiálů do 1 km</t>
  </si>
  <si>
    <t>-263227248</t>
  </si>
  <si>
    <t>23</t>
  </si>
  <si>
    <t>998014211</t>
  </si>
  <si>
    <t>Přesun hmot pro budovy jednopodlažní z kovových dílců</t>
  </si>
  <si>
    <t>729968756</t>
  </si>
  <si>
    <t>24</t>
  </si>
  <si>
    <t>764212636</t>
  </si>
  <si>
    <t>Oplechování štítu závětrnou lištou z Pz s povrchovou úpravou rš 500 mm</t>
  </si>
  <si>
    <t>m</t>
  </si>
  <si>
    <t>-321432351</t>
  </si>
  <si>
    <t>"ukončení krajů střešní krytiny" 2*3,3</t>
  </si>
  <si>
    <t>25</t>
  </si>
  <si>
    <t>764212665</t>
  </si>
  <si>
    <t>Oplechování rovné okapové hrany z Pz s povrchovou úpravou rš 400 mm</t>
  </si>
  <si>
    <t>461957814</t>
  </si>
  <si>
    <t>"kraj střechy u okapu" 4</t>
  </si>
  <si>
    <t>26</t>
  </si>
  <si>
    <t>764218604</t>
  </si>
  <si>
    <t>Oplechování rovné římsy mechanicky kotvené z Pz s upraveným povrchem rš 330 mm</t>
  </si>
  <si>
    <t>958288065</t>
  </si>
  <si>
    <t>"horní hrana střechy" 4</t>
  </si>
  <si>
    <t>27</t>
  </si>
  <si>
    <t>764311614</t>
  </si>
  <si>
    <t>Lemování rovných zdí střech s krytinou skládanou z Pz s povrchovou úpravou rš 330 mm</t>
  </si>
  <si>
    <t>-1565439954</t>
  </si>
  <si>
    <t>"lišty L na rohy opláštění" 2*2,4+2*2,8</t>
  </si>
  <si>
    <t>"lišty L kolem dveří" 1,1+2*2,1</t>
  </si>
  <si>
    <t>28</t>
  </si>
  <si>
    <t>764311613</t>
  </si>
  <si>
    <t>Lemování rovných zdí střech s krytinou skládanou z Pz s povrchovou úpravou rš 250 mm</t>
  </si>
  <si>
    <t>573287769</t>
  </si>
  <si>
    <t>"lišty L na spoj stěn se střechou" 2*2,5+2*4</t>
  </si>
  <si>
    <t>29</t>
  </si>
  <si>
    <t>764511601</t>
  </si>
  <si>
    <t>Žlab podokapní půlkruhový z Pz s povrchovou úpravou rš 250 mm</t>
  </si>
  <si>
    <t>-303767768</t>
  </si>
  <si>
    <t>"střecha přístřešku - okap" 4</t>
  </si>
  <si>
    <t>30</t>
  </si>
  <si>
    <t>764518621</t>
  </si>
  <si>
    <t>Svody kruhové včetně objímek, kolen, odskoků z Pz s povrchovou úpravou průměru 87 mm</t>
  </si>
  <si>
    <t>1141077634</t>
  </si>
  <si>
    <t>"střech přístřešku - svod na terén" 2,9</t>
  </si>
  <si>
    <t>31</t>
  </si>
  <si>
    <t>998764101</t>
  </si>
  <si>
    <t>Přesun hmot tonážní pro konstrukce klempířské v objektech v do 6 m</t>
  </si>
  <si>
    <t>1711657626</t>
  </si>
  <si>
    <t>32</t>
  </si>
  <si>
    <t>766660611.1</t>
  </si>
  <si>
    <t>Montáž vchodových dveří 1křídlových bez nadsvětlíku do ocelové kce</t>
  </si>
  <si>
    <t>2030584775</t>
  </si>
  <si>
    <t>"plastové dveře vstupní" 1</t>
  </si>
  <si>
    <t>33</t>
  </si>
  <si>
    <t>611441641.1</t>
  </si>
  <si>
    <t xml:space="preserve">dveře plastové vchodové 1křídlové otevíravé 900x2100 </t>
  </si>
  <si>
    <t>-1541583729</t>
  </si>
  <si>
    <t>34</t>
  </si>
  <si>
    <t>998766101</t>
  </si>
  <si>
    <t>Přesun hmot tonážní pro konstrukce truhlářské v objektech v do 6 m</t>
  </si>
  <si>
    <t>1384617681</t>
  </si>
  <si>
    <t>SO-01b - Mycí plocha a chodník</t>
  </si>
  <si>
    <t xml:space="preserve">    5 - Komunikace pozemní</t>
  </si>
  <si>
    <t xml:space="preserve">    91 - Doplňující konstrukce a práce pozemních komunikací, letišť a ploch</t>
  </si>
  <si>
    <t>113107321</t>
  </si>
  <si>
    <t>Odstranění podkladu z kameniva drceného tl 100 mm strojně pl do 50 m2</t>
  </si>
  <si>
    <t>-1059507964</t>
  </si>
  <si>
    <t>Napojení mycí plochy na stávající plochu</t>
  </si>
  <si>
    <t>(2*15-1,2)*1</t>
  </si>
  <si>
    <t>-959005721</t>
  </si>
  <si>
    <t>stávající kryt plochy z kameniva</t>
  </si>
  <si>
    <t>"pro mycí plochu + nájezdy" (12+2*1,5)*5</t>
  </si>
  <si>
    <t>"pro chodník" 3*1,5</t>
  </si>
  <si>
    <t>--------------------------</t>
  </si>
  <si>
    <t>912691178</t>
  </si>
  <si>
    <t>odkop terénu na úroveň spodku násypů</t>
  </si>
  <si>
    <t>"mycí plocha" (12+2*1,5)*5*0,25</t>
  </si>
  <si>
    <t>"chodník" 3*1,5*0,15</t>
  </si>
  <si>
    <t>-44351458</t>
  </si>
  <si>
    <t>-1214816436</t>
  </si>
  <si>
    <t>1638963850</t>
  </si>
  <si>
    <t>"pro mycí plochu" (12+2*1,5)*(5+2*1)</t>
  </si>
  <si>
    <t>"pro chodník" (3-1)*1,2</t>
  </si>
  <si>
    <t>564871111</t>
  </si>
  <si>
    <t>Podklad ze štěrkodrtě ŠD tl 250 mm</t>
  </si>
  <si>
    <t>-1178159610</t>
  </si>
  <si>
    <t>"pod chodník" 3*1,5</t>
  </si>
  <si>
    <t>564871116</t>
  </si>
  <si>
    <t>Podklad ze štěrkodrtě ŠD tl. 300 mm</t>
  </si>
  <si>
    <t>-1685001390</t>
  </si>
  <si>
    <t>"pod mycí plochu + nájezdy" 15*5</t>
  </si>
  <si>
    <t>564951413</t>
  </si>
  <si>
    <t>Podklad z asfaltového recyklátu tl 150 mm</t>
  </si>
  <si>
    <t>-1892244504</t>
  </si>
  <si>
    <t>přisypání k mycí ploše - napojení na stávající plochu</t>
  </si>
  <si>
    <t>2*15*1</t>
  </si>
  <si>
    <t>596211112</t>
  </si>
  <si>
    <t>Kladení zámkové dlažby komunikací pro pěší tl 60 mm skupiny A pl do 300 m2</t>
  </si>
  <si>
    <t>1782729238</t>
  </si>
  <si>
    <t xml:space="preserve">Chodník </t>
  </si>
  <si>
    <t>3*1</t>
  </si>
  <si>
    <t>59245015</t>
  </si>
  <si>
    <t>dlažba zámková profilová základní 20x16,5x6 cm přírodní</t>
  </si>
  <si>
    <t>1154617327</t>
  </si>
  <si>
    <t>3*1,03</t>
  </si>
  <si>
    <t>631311235</t>
  </si>
  <si>
    <t>Mazanina tl do 240 mm z betonu prostého se zvýšenými nároky na prostředí tř. C 30/37</t>
  </si>
  <si>
    <t>-381893906</t>
  </si>
  <si>
    <t>mycí plocha a nájezdy</t>
  </si>
  <si>
    <t>(12+2*1,5)*5*0,25*1,05</t>
  </si>
  <si>
    <t>-772987677</t>
  </si>
  <si>
    <t>2062148088</t>
  </si>
  <si>
    <t>"dvě vrstvy výztuže" 2*19,688</t>
  </si>
  <si>
    <t>1044145867</t>
  </si>
  <si>
    <t>"mycí plocha" (2*10+2*5)*0,3</t>
  </si>
  <si>
    <t>"nájezdy" 2*(1,5*2+5)*0,3</t>
  </si>
  <si>
    <t>----------------------</t>
  </si>
  <si>
    <t>263682040</t>
  </si>
  <si>
    <t>506452108</t>
  </si>
  <si>
    <t>2 x výztuž sítěmi 6/150x6/150</t>
  </si>
  <si>
    <t>"mycí plocha" 2*10*5*3,03/1000*1,25</t>
  </si>
  <si>
    <t>"nájezdy" 2*1,5*5*3,03/1000*1,25</t>
  </si>
  <si>
    <t>---------------------------</t>
  </si>
  <si>
    <t>916231213</t>
  </si>
  <si>
    <t>Osazení chodníkového obrubníku betonového stojatého s boční opěrou do lože z betonu prostého</t>
  </si>
  <si>
    <t>-658180554</t>
  </si>
  <si>
    <t>"chodník" 2*3</t>
  </si>
  <si>
    <t>59217017</t>
  </si>
  <si>
    <t>obrubník betonový chodníkový 100x10x25 cm</t>
  </si>
  <si>
    <t>1888272577</t>
  </si>
  <si>
    <t>1536088581</t>
  </si>
  <si>
    <t>2080134454</t>
  </si>
  <si>
    <t>SO-01c - Jímky</t>
  </si>
  <si>
    <t xml:space="preserve">    38 - Různé kompletní konstrukce</t>
  </si>
  <si>
    <t>-1215811691</t>
  </si>
  <si>
    <t>stávající kryt plochy z kameniva v místě výkopu pro jímky</t>
  </si>
  <si>
    <t>"jímky úroveň -2,24" 4*4</t>
  </si>
  <si>
    <t>"jímka úroveň -2,94" 4*4,5</t>
  </si>
  <si>
    <t>"čerpání úroveň -3,50" 2*4</t>
  </si>
  <si>
    <t>115001101</t>
  </si>
  <si>
    <t>Převedení vody potrubím DN do 100</t>
  </si>
  <si>
    <t>2058659464</t>
  </si>
  <si>
    <t>"čerpání vody z výkopu" 25</t>
  </si>
  <si>
    <t>115101202</t>
  </si>
  <si>
    <t>Čerpání vody na dopravní výšku do 10 m průměrný přítok do 1000 l/min</t>
  </si>
  <si>
    <t>hod</t>
  </si>
  <si>
    <t>-2023381865</t>
  </si>
  <si>
    <t>Čerpání spodní vody po dobu provádění prací:</t>
  </si>
  <si>
    <t>Předběžně 10 dnů po dobu 9 hod. za den:</t>
  </si>
  <si>
    <t>10*9</t>
  </si>
  <si>
    <t>131201102</t>
  </si>
  <si>
    <t>Hloubení jam nezapažených v hornině tř. 3 objemu do 1000 m3</t>
  </si>
  <si>
    <t>-229868109</t>
  </si>
  <si>
    <t>Výkop pro jímky a čerpací šachtu</t>
  </si>
  <si>
    <t>3. tř. těžitelnosti 50 % výkopu</t>
  </si>
  <si>
    <t>"na úroveň -2,24" 4*4*(2,24-0,2)</t>
  </si>
  <si>
    <t>"na úroveň -2,94" 4,0*4,5*(2,94-0,2)</t>
  </si>
  <si>
    <t>"na úroveň -3,50" 2*4*(3,5-0,2)</t>
  </si>
  <si>
    <t>151811133</t>
  </si>
  <si>
    <t>Osazení pažicího boxu hl výkopu do 4 m š do 5 m</t>
  </si>
  <si>
    <t>-208002905</t>
  </si>
  <si>
    <t>Pažení stěn výkopu</t>
  </si>
  <si>
    <t>"na úroveň -2,24" (2*4+4)*2,24</t>
  </si>
  <si>
    <t>"na úroveň -2,94" (2*4)*2,94</t>
  </si>
  <si>
    <t>"na úroveň -3,50" (2*2+4)*3,5</t>
  </si>
  <si>
    <t>151811233</t>
  </si>
  <si>
    <t>Odstranění pažicího boxu hl výkopu do 4 m š do 5 m</t>
  </si>
  <si>
    <t>339422466</t>
  </si>
  <si>
    <t>161101103</t>
  </si>
  <si>
    <t>Svislé přemístění výkopku z horniny tř. 1 až 4 hl výkopu do 6 m</t>
  </si>
  <si>
    <t>-539501816</t>
  </si>
  <si>
    <t>162201102</t>
  </si>
  <si>
    <t>Vodorovné přemístění do 50 m výkopku/sypaniny z horniny tř. 1 až 4</t>
  </si>
  <si>
    <t>-322446333</t>
  </si>
  <si>
    <t>Odvoz zeminy na zpětný zásyp na meziskládku a zpět</t>
  </si>
  <si>
    <t>2*81,639</t>
  </si>
  <si>
    <t>162701105</t>
  </si>
  <si>
    <t>Vodorovné přemístění do 10000 m výkopku/sypaniny z horniny tř. 1 až 4</t>
  </si>
  <si>
    <t>-1584566429</t>
  </si>
  <si>
    <t>Odvoz vytěžené zeminy na skládku:</t>
  </si>
  <si>
    <t>"výkop pro jímku celkem" 108,36</t>
  </si>
  <si>
    <t>"odpočet zpětného zásypu" -81,639</t>
  </si>
  <si>
    <t>167101101</t>
  </si>
  <si>
    <t>Nakládání výkopku z hornin tř. 1 až 4 do 100 m3</t>
  </si>
  <si>
    <t>165511451</t>
  </si>
  <si>
    <t>Zpětný zásyp kolem jímky</t>
  </si>
  <si>
    <t>81,639</t>
  </si>
  <si>
    <t>950295269</t>
  </si>
  <si>
    <t>174101101</t>
  </si>
  <si>
    <t>Zásyp jam, šachet rýh nebo kolem objektů sypaninou se zhutněním</t>
  </si>
  <si>
    <t>-1756695373</t>
  </si>
  <si>
    <t>Obsyp jímek</t>
  </si>
  <si>
    <t>výkop pro jímky</t>
  </si>
  <si>
    <t>"celkem" 108,36</t>
  </si>
  <si>
    <t>Odpočet objemu jímek a komínku</t>
  </si>
  <si>
    <t>-Pi*0,62*0,62*1,8</t>
  </si>
  <si>
    <t>-Pi*0,92*0,92*1,8</t>
  </si>
  <si>
    <t>-Pi*1,17*1,17*2,5</t>
  </si>
  <si>
    <t>-3*0,6*0,6*0,3</t>
  </si>
  <si>
    <t>Odpočet podsypu - štěrkopískového polštáře</t>
  </si>
  <si>
    <t>"celkem" -8,686</t>
  </si>
  <si>
    <t>----------------------------</t>
  </si>
  <si>
    <t>181102302</t>
  </si>
  <si>
    <t>Úprava pláně v zářezech se zhutněním</t>
  </si>
  <si>
    <t>-1382349755</t>
  </si>
  <si>
    <t>dno před násypem</t>
  </si>
  <si>
    <t>"úroveň -2,24" 4*2,5</t>
  </si>
  <si>
    <t>"úroveň 2,64" Pi*1,75*1,75</t>
  </si>
  <si>
    <t>-------------------</t>
  </si>
  <si>
    <t>26960064</t>
  </si>
  <si>
    <t>Pod jímky</t>
  </si>
  <si>
    <t>"úroveň -2,24" 4*2,5*0,3</t>
  </si>
  <si>
    <t>"úroveň 2,64" Pi*1,75*1,75*0,3</t>
  </si>
  <si>
    <t>Doplnění rozšířeného výkopu z úrovně -2,94 na úroveň -2,24</t>
  </si>
  <si>
    <t>"pod odlučovač" 1*4*0,7</t>
  </si>
  <si>
    <t>-------------------------</t>
  </si>
  <si>
    <t>242111113</t>
  </si>
  <si>
    <t>Osazení pláště kopané studny z betonových skruží celokruhových DN 1 m</t>
  </si>
  <si>
    <t>1966193617</t>
  </si>
  <si>
    <t>"pro čerpání vody" 3</t>
  </si>
  <si>
    <t>59224102</t>
  </si>
  <si>
    <t>skruž betonová studniční 100x50x9 cm</t>
  </si>
  <si>
    <t>-846755946</t>
  </si>
  <si>
    <t>388129310</t>
  </si>
  <si>
    <t>Montáž ŽB dílců prefabrikovaných kanálů pro IS uzavřeného profilu hmotnosti do 2 t</t>
  </si>
  <si>
    <t>1149992095</t>
  </si>
  <si>
    <t>"sedimentační jímka" 1</t>
  </si>
  <si>
    <t>388129320</t>
  </si>
  <si>
    <t>Montáž ŽB dílců prefabrikovaných kanálů pro IS uzavřeného profilu hmotnosti do 4 t</t>
  </si>
  <si>
    <t>-1208666746</t>
  </si>
  <si>
    <t>"odlučovač" 1</t>
  </si>
  <si>
    <t>388129330</t>
  </si>
  <si>
    <t>Montáž ŽB dílců prefabrikovaných kanálů pro IS uzavřeného profilu hmotnosti do 6,5 t</t>
  </si>
  <si>
    <t>-564702432</t>
  </si>
  <si>
    <t>"zásobní jímka" 1</t>
  </si>
  <si>
    <t>411125002</t>
  </si>
  <si>
    <t>Montáž ŽB stropních panelů hmotnosti do 3 t</t>
  </si>
  <si>
    <t>1631884256</t>
  </si>
  <si>
    <t>"zastropení sedimentační jímky a odlučovače" 2</t>
  </si>
  <si>
    <t>411125003</t>
  </si>
  <si>
    <t>Montáž ŽB stropních panelů hmotnosti do 5 t</t>
  </si>
  <si>
    <t>1721334025</t>
  </si>
  <si>
    <t>899121103</t>
  </si>
  <si>
    <t>Osazení poklopů plastových hydrantových</t>
  </si>
  <si>
    <t>-125282406</t>
  </si>
  <si>
    <t>"PP komínky s poklopem" 3</t>
  </si>
  <si>
    <t>59499-01</t>
  </si>
  <si>
    <t>Dodávka včetně dopravy - sedimentační kruhová jímka železobetonová - nádrž BN 1/1,6/1,45, vnnější prům. 1,0 m, výška 1,6 m včetně zastropení, víko nádrže železobetonové se vstupním otvorem</t>
  </si>
  <si>
    <t>-550789330</t>
  </si>
  <si>
    <t>59499-03</t>
  </si>
  <si>
    <t>Dodávka včetně dopravy - odlučovač lehkých kapalin vč. plast. vystrojení, kruhová jímka železobetonová - GSO/6-KB-0,34-300NS, vnější prům. 1,84 m, výška 1,6 m včetně zastropení, víko nádrže železobetonové se vstupním otvorem</t>
  </si>
  <si>
    <t>-2041395299</t>
  </si>
  <si>
    <t>59499-04</t>
  </si>
  <si>
    <t>Dodávka včetně dopravy - zásobní jímka na vodu, kruhová jímka železobetonová - Nádrž BN 9/2,3/2,15, vnější prům. 2,34 m, výška 2,5 m včetně zastropení, víko nádrže železobetonové se vstupním otvorem</t>
  </si>
  <si>
    <t>-749876870</t>
  </si>
  <si>
    <t>59499-02</t>
  </si>
  <si>
    <t>Dodávka včetně dopravy - PP komínek s poklopem na vstupní otvor</t>
  </si>
  <si>
    <t>-1790832234</t>
  </si>
  <si>
    <t>"komínek s poklopem na prodloužení vstupu" 3</t>
  </si>
  <si>
    <t>998145421</t>
  </si>
  <si>
    <t>Přesun hmot pro montované zásobníky a jámy pro zemědělství</t>
  </si>
  <si>
    <t>-468669783</t>
  </si>
  <si>
    <t>SO-01d - Kanalizace</t>
  </si>
  <si>
    <t xml:space="preserve">    45 - Podkladní a vedlejší konstrukce kromě vozovek a železničního svršku</t>
  </si>
  <si>
    <t xml:space="preserve">    8 - Trubní vedení</t>
  </si>
  <si>
    <t xml:space="preserve">    89 - Ostatní konstrukce</t>
  </si>
  <si>
    <t>132212202</t>
  </si>
  <si>
    <t>Hloubení rýh š přes 600 do 2000 mm ručním nebo pneum nářadím v nesoudržných horninách tř. 3</t>
  </si>
  <si>
    <t>-457062196</t>
  </si>
  <si>
    <t>Kanalizace do sedimentační jímky</t>
  </si>
  <si>
    <t>"DN 200" 6*0,4*0,6</t>
  </si>
  <si>
    <t>"DN  110" 4,2*0,4*0,6</t>
  </si>
  <si>
    <t>--------------------</t>
  </si>
  <si>
    <t>133202011</t>
  </si>
  <si>
    <t>Hloubení šachet ručním nebo pneum nářadím v soudržných horninách tř. 3, plocha výkopu do 4 m2</t>
  </si>
  <si>
    <t>330282970</t>
  </si>
  <si>
    <t>Vtokové šachta mycí ploše</t>
  </si>
  <si>
    <t>0,9*0,9*0,6</t>
  </si>
  <si>
    <t>1288108477</t>
  </si>
  <si>
    <t>"písek na obsyp potrubí" 1,819</t>
  </si>
  <si>
    <t>1590514921</t>
  </si>
  <si>
    <t>"celý objem výkopů" 2,448+0,486</t>
  </si>
  <si>
    <t>1622071710</t>
  </si>
  <si>
    <t>175111101</t>
  </si>
  <si>
    <t>Obsypání potrubí ručně sypaninou bez prohození sítem, uloženou do 3 m</t>
  </si>
  <si>
    <t>656102371</t>
  </si>
  <si>
    <t>"DN 200" 6*0,4*0,5-6*Pi*0,1*0,1</t>
  </si>
  <si>
    <t>"DN  110" 4,2*0,4*0,5-4,2*Pi*0,05*0,05</t>
  </si>
  <si>
    <t>583313400</t>
  </si>
  <si>
    <t>kamenivo těžené drobné prané frakce 0-4</t>
  </si>
  <si>
    <t>-684739326</t>
  </si>
  <si>
    <t>"písek na obsyp potrubí" 1,819*1,8*1,05</t>
  </si>
  <si>
    <t>451572111</t>
  </si>
  <si>
    <t>Lože pod potrubí otevřený výkop z kameniva drobného těženého</t>
  </si>
  <si>
    <t>-1805390030</t>
  </si>
  <si>
    <t>"DN 200" 6*0,4*0,1</t>
  </si>
  <si>
    <t>"DN  110" 4,2*0,4*0,1</t>
  </si>
  <si>
    <t>871265211</t>
  </si>
  <si>
    <t>Kanalizační potrubí z tvrdého PVC jednovrstvé tuhost třídy SN4 DN 110</t>
  </si>
  <si>
    <t>1687812845</t>
  </si>
  <si>
    <t>"DN  110" 4,2</t>
  </si>
  <si>
    <t>871355221</t>
  </si>
  <si>
    <t>Kanalizační potrubí z tvrdého PVC jednovrstvé tuhost třídy SN8 DN 200</t>
  </si>
  <si>
    <t>1092493561</t>
  </si>
  <si>
    <t>"DN 200" 6</t>
  </si>
  <si>
    <t>877265211</t>
  </si>
  <si>
    <t>Montáž tvarovek z tvrdého PVC-systém KG nebo z polypropylenu-systém KG 2000 jednoosé DN 100</t>
  </si>
  <si>
    <t>-334213546</t>
  </si>
  <si>
    <t>"koleno DN 100" 1</t>
  </si>
  <si>
    <t>28611353</t>
  </si>
  <si>
    <t>koleno kanalizační PVC KG 110x87°</t>
  </si>
  <si>
    <t>-1602895047</t>
  </si>
  <si>
    <t>877265261</t>
  </si>
  <si>
    <t>Montáž dvorní vpusti z tvrdého PVC-systém KG DN 100</t>
  </si>
  <si>
    <t>-1839624871</t>
  </si>
  <si>
    <t>"podlahová vpust v přístřešku" 1</t>
  </si>
  <si>
    <t>56231165</t>
  </si>
  <si>
    <t>vpusť dvorní se zápachovou klapkou a lapačem písku DN 110</t>
  </si>
  <si>
    <t>906571018</t>
  </si>
  <si>
    <t>892271111</t>
  </si>
  <si>
    <t>Tlaková zkouška vodou potrubí DN 100 nebo 125</t>
  </si>
  <si>
    <t>1661618946</t>
  </si>
  <si>
    <t>892351111</t>
  </si>
  <si>
    <t>Tlaková zkouška vodou potrubí DN 150 nebo 200</t>
  </si>
  <si>
    <t>-1006852390</t>
  </si>
  <si>
    <t>894201121</t>
  </si>
  <si>
    <t>Dno šachet tl nad 200 mm z prostého betonu bez zvýšených nároků na prostředí tř. C 25/30</t>
  </si>
  <si>
    <t>927838590</t>
  </si>
  <si>
    <t xml:space="preserve">Vtoková šachta na mycí ploše </t>
  </si>
  <si>
    <t>0,9*0,9*0,20</t>
  </si>
  <si>
    <t>894201193</t>
  </si>
  <si>
    <t>Příplatek za tloušťku dna šachet do 200 mm</t>
  </si>
  <si>
    <t>-154562444</t>
  </si>
  <si>
    <t>894302161</t>
  </si>
  <si>
    <t>Stěny šachet tl nad 200 mm ze ŽB bez zvýšených nároků na prostředí tř. C 25/30</t>
  </si>
  <si>
    <t>1948811880</t>
  </si>
  <si>
    <t>(2*0,9+2*0,5)*0,5*0,2</t>
  </si>
  <si>
    <t>894302193</t>
  </si>
  <si>
    <t>Příplatek za tloušťku stěn šachet ze ŽB do 200 mm</t>
  </si>
  <si>
    <t>-869400300</t>
  </si>
  <si>
    <t>894502201</t>
  </si>
  <si>
    <t>Bednění stěn šachet pravoúhlých nebo vícehranných oboustranné</t>
  </si>
  <si>
    <t>-1749339760</t>
  </si>
  <si>
    <t>"stěny" (4*0,9+4*0,5)*0,5</t>
  </si>
  <si>
    <t>"dno" (4*0,9)*0,2</t>
  </si>
  <si>
    <t>-----------------------</t>
  </si>
  <si>
    <t>894608211</t>
  </si>
  <si>
    <t>Výztuž šachet ze svařovaných sítí typu Kari</t>
  </si>
  <si>
    <t>-1603148395</t>
  </si>
  <si>
    <t>2 x výztuž sítěmi 6/100x6/100</t>
  </si>
  <si>
    <t>"stěny" 2*(4*0,8)*0,6*4,44/1000*1,25</t>
  </si>
  <si>
    <t>"dno" 2*(0,9*0,9)*4,44/1000*1,25</t>
  </si>
  <si>
    <t>899204112</t>
  </si>
  <si>
    <t>Osazení mříží litinových včetně rámů a košů na bahno pro třídu zatížení D400, E600</t>
  </si>
  <si>
    <t>-1599948149</t>
  </si>
  <si>
    <t>"šachta na mycí ploše" 1</t>
  </si>
  <si>
    <t>55242328</t>
  </si>
  <si>
    <t>vtoková litinová mříž D 400 -  plochá, 600x600, 4-stranný litinový rám</t>
  </si>
  <si>
    <t>915515262</t>
  </si>
  <si>
    <t>"šachta na výdejní ploše" 1</t>
  </si>
  <si>
    <t>899623141</t>
  </si>
  <si>
    <t>Obetonování potrubí nebo zdiva stok betonem prostým tř. C 12/15 otevřený výkop</t>
  </si>
  <si>
    <t>564161972</t>
  </si>
  <si>
    <t>obetonování potrubí kolem vpusti a  šachty</t>
  </si>
  <si>
    <t>2*0,5*0,5*0,5</t>
  </si>
  <si>
    <t>998276101</t>
  </si>
  <si>
    <t>Přesun hmot pro trubní vedení z trub z plastických hmot otevřený výkop</t>
  </si>
  <si>
    <t>1281543314</t>
  </si>
  <si>
    <t>SO-01e - Vodovod</t>
  </si>
  <si>
    <t xml:space="preserve">    8 - Trubní vedení - vodovod</t>
  </si>
  <si>
    <t>899999001</t>
  </si>
  <si>
    <t>Nový rozvod vody - viz samostatný rozpočet</t>
  </si>
  <si>
    <t>1374811513</t>
  </si>
  <si>
    <t>SO-01f - Elektroinstalace</t>
  </si>
  <si>
    <t xml:space="preserve">    21-M - Elektromontáže</t>
  </si>
  <si>
    <t>21M01</t>
  </si>
  <si>
    <t>Elektroinstalace včetně rozvaděče, hromosvodu, uzemnění a přípojky - viz samostatný rozpočet</t>
  </si>
  <si>
    <t>1896467730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</si>
</sst>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  <font>
      <sz val="8"/>
      <name val="Trebuchet MS"/>
      <family val="2"/>
    </font>
    <font>
      <sz val="8"/>
      <color rgb="FF3366FF"/>
      <name val="Trebuchet MS"/>
      <family val="2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8" fillId="0" borderId="0" xfId="0" applyFont="1" applyAlignment="1">
      <alignment horizontal="left" vertical="center"/>
    </xf>
    <xf numFmtId="0" fontId="0" fillId="0" borderId="0" xfId="0" applyBorder="1"/>
    <xf numFmtId="0" fontId="19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9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/>
    <xf numFmtId="0" fontId="21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22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23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4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4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19" fillId="0" borderId="22" xfId="0" applyFont="1" applyBorder="1" applyAlignment="1">
      <alignment horizontal="center" vertical="center" wrapText="1"/>
    </xf>
    <xf numFmtId="0" fontId="19" fillId="0" borderId="23" xfId="0" applyFont="1" applyBorder="1" applyAlignment="1">
      <alignment horizontal="center" vertical="center" wrapText="1"/>
    </xf>
    <xf numFmtId="0" fontId="19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7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30" fillId="0" borderId="0" xfId="0" applyFont="1" applyBorder="1" applyAlignment="1">
      <alignment vertical="center"/>
    </xf>
    <xf numFmtId="0" fontId="31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32" fillId="0" borderId="14" xfId="0" applyNumberFormat="1" applyFont="1" applyBorder="1" applyAlignment="1">
      <alignment vertical="center"/>
    </xf>
    <xf numFmtId="4" fontId="32" fillId="0" borderId="0" xfId="0" applyNumberFormat="1" applyFont="1" applyBorder="1" applyAlignment="1">
      <alignment vertical="center"/>
    </xf>
    <xf numFmtId="166" fontId="32" fillId="0" borderId="0" xfId="0" applyNumberFormat="1" applyFont="1" applyBorder="1" applyAlignment="1">
      <alignment vertical="center"/>
    </xf>
    <xf numFmtId="4" fontId="32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32" fillId="0" borderId="16" xfId="0" applyNumberFormat="1" applyFont="1" applyBorder="1" applyAlignment="1">
      <alignment vertical="center"/>
    </xf>
    <xf numFmtId="4" fontId="32" fillId="0" borderId="17" xfId="0" applyNumberFormat="1" applyFont="1" applyBorder="1" applyAlignment="1">
      <alignment vertical="center"/>
    </xf>
    <xf numFmtId="166" fontId="32" fillId="0" borderId="17" xfId="0" applyNumberFormat="1" applyFont="1" applyBorder="1" applyAlignment="1">
      <alignment vertical="center"/>
    </xf>
    <xf numFmtId="4" fontId="32" fillId="0" borderId="18" xfId="0" applyNumberFormat="1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164" fontId="24" fillId="4" borderId="11" xfId="0" applyNumberFormat="1" applyFont="1" applyFill="1" applyBorder="1" applyAlignment="1" applyProtection="1">
      <alignment horizontal="center" vertical="center"/>
      <protection locked="0"/>
    </xf>
    <xf numFmtId="0" fontId="24" fillId="4" borderId="12" xfId="0" applyFont="1" applyFill="1" applyBorder="1" applyAlignment="1" applyProtection="1">
      <alignment horizontal="center" vertical="center"/>
      <protection locked="0"/>
    </xf>
    <xf numFmtId="4" fontId="24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4" fontId="24" fillId="4" borderId="14" xfId="0" applyNumberFormat="1" applyFont="1" applyFill="1" applyBorder="1" applyAlignment="1" applyProtection="1">
      <alignment horizontal="center" vertical="center"/>
      <protection locked="0"/>
    </xf>
    <xf numFmtId="0" fontId="24" fillId="4" borderId="0" xfId="0" applyFont="1" applyFill="1" applyBorder="1" applyAlignment="1" applyProtection="1">
      <alignment horizontal="center" vertical="center"/>
      <protection locked="0"/>
    </xf>
    <xf numFmtId="4" fontId="24" fillId="0" borderId="15" xfId="0" applyNumberFormat="1" applyFont="1" applyBorder="1" applyAlignment="1">
      <alignment vertical="center"/>
    </xf>
    <xf numFmtId="164" fontId="24" fillId="4" borderId="16" xfId="0" applyNumberFormat="1" applyFont="1" applyFill="1" applyBorder="1" applyAlignment="1" applyProtection="1">
      <alignment horizontal="center" vertical="center"/>
      <protection locked="0"/>
    </xf>
    <xf numFmtId="0" fontId="24" fillId="4" borderId="17" xfId="0" applyFont="1" applyFill="1" applyBorder="1" applyAlignment="1" applyProtection="1">
      <alignment horizontal="center" vertical="center"/>
      <protection locked="0"/>
    </xf>
    <xf numFmtId="4" fontId="24" fillId="0" borderId="18" xfId="0" applyNumberFormat="1" applyFont="1" applyBorder="1" applyAlignment="1">
      <alignment vertical="center"/>
    </xf>
    <xf numFmtId="0" fontId="27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>
      <alignment vertical="center"/>
    </xf>
    <xf numFmtId="0" fontId="0" fillId="2" borderId="0" xfId="0" applyFill="1" applyProtection="1"/>
    <xf numFmtId="0" fontId="13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0" fontId="33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9" fillId="0" borderId="25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24" fillId="0" borderId="15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  <protection locked="0"/>
    </xf>
    <xf numFmtId="0" fontId="24" fillId="0" borderId="18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5" fillId="0" borderId="12" xfId="0" applyNumberFormat="1" applyFont="1" applyBorder="1" applyAlignment="1"/>
    <xf numFmtId="166" fontId="35" fillId="0" borderId="13" xfId="0" applyNumberFormat="1" applyFont="1" applyBorder="1" applyAlignment="1"/>
    <xf numFmtId="4" fontId="36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0" fontId="37" fillId="0" borderId="25" xfId="0" applyFont="1" applyBorder="1" applyAlignment="1" applyProtection="1">
      <alignment horizontal="center" vertical="center"/>
      <protection locked="0"/>
    </xf>
    <xf numFmtId="49" fontId="37" fillId="0" borderId="25" xfId="0" applyNumberFormat="1" applyFont="1" applyBorder="1" applyAlignment="1" applyProtection="1">
      <alignment horizontal="left" vertical="center" wrapText="1"/>
      <protection locked="0"/>
    </xf>
    <xf numFmtId="0" fontId="37" fillId="0" borderId="25" xfId="0" applyFont="1" applyBorder="1" applyAlignment="1" applyProtection="1">
      <alignment horizontal="center" vertical="center" wrapText="1"/>
      <protection locked="0"/>
    </xf>
    <xf numFmtId="167" fontId="37" fillId="0" borderId="25" xfId="0" applyNumberFormat="1" applyFont="1" applyBorder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0" fontId="8" fillId="0" borderId="5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167" fontId="9" fillId="0" borderId="0" xfId="0" applyNumberFormat="1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167" fontId="10" fillId="0" borderId="0" xfId="0" applyNumberFormat="1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167" fontId="11" fillId="0" borderId="0" xfId="0" applyNumberFormat="1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7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13" fillId="0" borderId="0" xfId="0" applyNumberFormat="1" applyFont="1" applyBorder="1" applyAlignment="1">
      <alignment vertical="center"/>
    </xf>
    <xf numFmtId="4" fontId="22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6" fillId="0" borderId="11" xfId="0" applyFont="1" applyBorder="1" applyAlignment="1">
      <alignment horizontal="center" vertical="center"/>
    </xf>
    <xf numFmtId="0" fontId="26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6" borderId="8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4" fontId="31" fillId="0" borderId="0" xfId="0" applyNumberFormat="1" applyFont="1" applyBorder="1" applyAlignment="1">
      <alignment vertical="center"/>
    </xf>
    <xf numFmtId="0" fontId="31" fillId="0" borderId="0" xfId="0" applyFont="1" applyBorder="1" applyAlignment="1">
      <alignment vertical="center"/>
    </xf>
    <xf numFmtId="0" fontId="30" fillId="0" borderId="0" xfId="0" applyFont="1" applyBorder="1" applyAlignment="1">
      <alignment horizontal="left" vertical="center" wrapText="1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>
      <alignment horizontal="left" vertical="center"/>
    </xf>
    <xf numFmtId="4" fontId="27" fillId="0" borderId="0" xfId="0" applyNumberFormat="1" applyFont="1" applyBorder="1" applyAlignment="1">
      <alignment horizontal="right" vertical="center"/>
    </xf>
    <xf numFmtId="4" fontId="27" fillId="0" borderId="0" xfId="0" applyNumberFormat="1" applyFont="1" applyBorder="1" applyAlignment="1">
      <alignment vertical="center"/>
    </xf>
    <xf numFmtId="4" fontId="27" fillId="6" borderId="0" xfId="0" applyNumberFormat="1" applyFont="1" applyFill="1" applyBorder="1" applyAlignment="1">
      <alignment vertical="center"/>
    </xf>
    <xf numFmtId="0" fontId="16" fillId="3" borderId="0" xfId="0" applyFont="1" applyFill="1" applyAlignment="1">
      <alignment horizontal="center" vertical="center"/>
    </xf>
    <xf numFmtId="0" fontId="0" fillId="0" borderId="0" xfId="0"/>
    <xf numFmtId="0" fontId="19" fillId="0" borderId="0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>
      <alignment horizontal="left" vertical="center"/>
    </xf>
    <xf numFmtId="4" fontId="22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6" borderId="9" xfId="0" applyNumberFormat="1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2" fillId="6" borderId="0" xfId="0" applyFont="1" applyFill="1" applyBorder="1" applyAlignment="1">
      <alignment horizontal="center" vertical="center"/>
    </xf>
    <xf numFmtId="0" fontId="0" fillId="6" borderId="0" xfId="0" applyFont="1" applyFill="1" applyBorder="1" applyAlignment="1">
      <alignment vertical="center"/>
    </xf>
    <xf numFmtId="4" fontId="33" fillId="0" borderId="0" xfId="0" applyNumberFormat="1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" fontId="34" fillId="0" borderId="0" xfId="0" applyNumberFormat="1" applyFont="1" applyBorder="1" applyAlignment="1">
      <alignment vertical="center"/>
    </xf>
    <xf numFmtId="0" fontId="6" fillId="0" borderId="0" xfId="0" applyFont="1" applyBorder="1" applyAlignment="1" applyProtection="1">
      <alignment horizontal="left" vertical="center"/>
      <protection locked="0"/>
    </xf>
    <xf numFmtId="4" fontId="6" fillId="0" borderId="0" xfId="0" applyNumberFormat="1" applyFont="1" applyBorder="1" applyAlignment="1" applyProtection="1">
      <alignment vertical="center"/>
      <protection locked="0"/>
    </xf>
    <xf numFmtId="0" fontId="2" fillId="6" borderId="2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  <protection locked="0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37" fillId="0" borderId="25" xfId="0" applyFont="1" applyBorder="1" applyAlignment="1" applyProtection="1">
      <alignment horizontal="left" vertical="center" wrapText="1"/>
      <protection locked="0"/>
    </xf>
    <xf numFmtId="4" fontId="37" fillId="4" borderId="25" xfId="0" applyNumberFormat="1" applyFont="1" applyFill="1" applyBorder="1" applyAlignment="1" applyProtection="1">
      <alignment vertical="center"/>
      <protection locked="0"/>
    </xf>
    <xf numFmtId="4" fontId="37" fillId="0" borderId="25" xfId="0" applyNumberFormat="1" applyFont="1" applyBorder="1" applyAlignment="1" applyProtection="1">
      <alignment vertical="center"/>
      <protection locked="0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vertical="center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4" fontId="27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5" fillId="0" borderId="0" xfId="0" applyNumberFormat="1" applyFont="1" applyBorder="1" applyAlignment="1"/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4" fontId="5" fillId="0" borderId="12" xfId="0" applyNumberFormat="1" applyFont="1" applyBorder="1" applyAlignment="1"/>
    <xf numFmtId="4" fontId="5" fillId="0" borderId="12" xfId="0" applyNumberFormat="1" applyFont="1" applyBorder="1" applyAlignment="1">
      <alignment vertical="center"/>
    </xf>
    <xf numFmtId="0" fontId="15" fillId="2" borderId="0" xfId="1" applyFont="1" applyFill="1" applyAlignment="1" applyProtection="1">
      <alignment horizontal="center" vertical="center"/>
    </xf>
    <xf numFmtId="0" fontId="9" fillId="0" borderId="12" xfId="0" applyFont="1" applyBorder="1" applyAlignment="1">
      <alignment horizontal="left" vertical="center" wrapText="1"/>
    </xf>
    <xf numFmtId="0" fontId="9" fillId="0" borderId="12" xfId="0" applyFont="1" applyBorder="1" applyAlignment="1">
      <alignment vertical="center"/>
    </xf>
    <xf numFmtId="0" fontId="10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vertical="center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0" fontId="39" fillId="0" borderId="0" xfId="0" applyFont="1"/>
    <xf numFmtId="0" fontId="40" fillId="0" borderId="0" xfId="0" applyFont="1" applyBorder="1" applyAlignment="1">
      <alignment horizontal="center" vertical="center"/>
    </xf>
    <xf numFmtId="0" fontId="39" fillId="0" borderId="0" xfId="0" applyFont="1"/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K103"/>
  <sheetViews>
    <sheetView showGridLines="0" tabSelected="1" workbookViewId="0">
      <pane ySplit="1" topLeftCell="A2" activePane="bottomLeft" state="frozen"/>
      <selection pane="bottomLeft"/>
    </sheetView>
  </sheetViews>
  <sheetFormatPr defaultRowHeight="14.4"/>
  <cols>
    <col min="1" max="1" width="7.140625" customWidth="1"/>
    <col min="2" max="2" width="1.85546875" customWidth="1"/>
    <col min="3" max="3" width="4.5703125" customWidth="1"/>
    <col min="4" max="33" width="2.7109375" customWidth="1"/>
    <col min="34" max="34" width="3.7109375" customWidth="1"/>
    <col min="35" max="37" width="2.7109375" customWidth="1"/>
    <col min="38" max="38" width="9.140625" customWidth="1"/>
    <col min="39" max="39" width="3.7109375" customWidth="1"/>
    <col min="40" max="40" width="14.7109375" customWidth="1"/>
    <col min="41" max="41" width="8.28515625" customWidth="1"/>
    <col min="42" max="42" width="4.5703125" customWidth="1"/>
    <col min="43" max="43" width="1.85546875" customWidth="1"/>
    <col min="44" max="44" width="11.7109375" customWidth="1"/>
    <col min="45" max="46" width="22.140625" hidden="1" customWidth="1"/>
    <col min="47" max="47" width="21.42578125" hidden="1" customWidth="1"/>
    <col min="48" max="52" width="18.5703125" hidden="1" customWidth="1"/>
    <col min="53" max="53" width="16.42578125" hidden="1" customWidth="1"/>
    <col min="54" max="54" width="21.42578125" hidden="1" customWidth="1"/>
    <col min="55" max="56" width="16.42578125" hidden="1" customWidth="1"/>
    <col min="57" max="57" width="57" customWidth="1"/>
    <col min="71" max="89" width="9.140625" hidden="1"/>
  </cols>
  <sheetData>
    <row r="1" spans="1:73" ht="21.3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5"/>
      <c r="AH1" s="15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9" t="s">
        <v>4</v>
      </c>
      <c r="BB1" s="19" t="s">
        <v>5</v>
      </c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T1" s="20" t="s">
        <v>6</v>
      </c>
      <c r="BU1" s="20" t="s">
        <v>6</v>
      </c>
    </row>
    <row r="2" spans="1:73" ht="36.9" customHeight="1">
      <c r="B2" s="300"/>
      <c r="C2" s="301" t="s">
        <v>7</v>
      </c>
      <c r="D2" s="302"/>
      <c r="E2" s="302"/>
      <c r="F2" s="302"/>
      <c r="G2" s="302"/>
      <c r="H2" s="302"/>
      <c r="I2" s="302"/>
      <c r="J2" s="302"/>
      <c r="K2" s="302"/>
      <c r="L2" s="302"/>
      <c r="M2" s="302"/>
      <c r="N2" s="302"/>
      <c r="O2" s="302"/>
      <c r="P2" s="302"/>
      <c r="Q2" s="302"/>
      <c r="R2" s="302"/>
      <c r="S2" s="302"/>
      <c r="T2" s="302"/>
      <c r="U2" s="302"/>
      <c r="V2" s="302"/>
      <c r="W2" s="302"/>
      <c r="X2" s="302"/>
      <c r="Y2" s="302"/>
      <c r="Z2" s="302"/>
      <c r="AA2" s="302"/>
      <c r="AB2" s="302"/>
      <c r="AC2" s="302"/>
      <c r="AD2" s="302"/>
      <c r="AE2" s="302"/>
      <c r="AF2" s="302"/>
      <c r="AG2" s="302"/>
      <c r="AH2" s="302"/>
      <c r="AI2" s="302"/>
      <c r="AJ2" s="302"/>
      <c r="AK2" s="302"/>
      <c r="AL2" s="302"/>
      <c r="AM2" s="302"/>
      <c r="AN2" s="302"/>
      <c r="AO2" s="302"/>
      <c r="AP2" s="302"/>
      <c r="AQ2" s="300"/>
      <c r="AR2" s="248" t="s">
        <v>8</v>
      </c>
      <c r="AS2" s="249"/>
      <c r="AT2" s="249"/>
      <c r="AU2" s="249"/>
      <c r="AV2" s="249"/>
      <c r="AW2" s="249"/>
      <c r="AX2" s="249"/>
      <c r="AY2" s="249"/>
      <c r="AZ2" s="249"/>
      <c r="BA2" s="249"/>
      <c r="BB2" s="249"/>
      <c r="BC2" s="249"/>
      <c r="BD2" s="249"/>
      <c r="BE2" s="249"/>
      <c r="BS2" s="22" t="s">
        <v>9</v>
      </c>
      <c r="BT2" s="22" t="s">
        <v>10</v>
      </c>
    </row>
    <row r="3" spans="1:73" ht="6.9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9</v>
      </c>
      <c r="BT3" s="22" t="s">
        <v>11</v>
      </c>
    </row>
    <row r="4" spans="1:73" ht="36.9" customHeight="1">
      <c r="B4" s="26"/>
      <c r="C4" s="207" t="s">
        <v>12</v>
      </c>
      <c r="D4" s="208"/>
      <c r="E4" s="208"/>
      <c r="F4" s="208"/>
      <c r="G4" s="208"/>
      <c r="H4" s="208"/>
      <c r="I4" s="208"/>
      <c r="J4" s="208"/>
      <c r="K4" s="208"/>
      <c r="L4" s="208"/>
      <c r="M4" s="208"/>
      <c r="N4" s="208"/>
      <c r="O4" s="208"/>
      <c r="P4" s="208"/>
      <c r="Q4" s="208"/>
      <c r="R4" s="208"/>
      <c r="S4" s="208"/>
      <c r="T4" s="208"/>
      <c r="U4" s="208"/>
      <c r="V4" s="208"/>
      <c r="W4" s="208"/>
      <c r="X4" s="208"/>
      <c r="Y4" s="208"/>
      <c r="Z4" s="208"/>
      <c r="AA4" s="208"/>
      <c r="AB4" s="208"/>
      <c r="AC4" s="208"/>
      <c r="AD4" s="208"/>
      <c r="AE4" s="208"/>
      <c r="AF4" s="208"/>
      <c r="AG4" s="208"/>
      <c r="AH4" s="208"/>
      <c r="AI4" s="208"/>
      <c r="AJ4" s="208"/>
      <c r="AK4" s="208"/>
      <c r="AL4" s="208"/>
      <c r="AM4" s="208"/>
      <c r="AN4" s="208"/>
      <c r="AO4" s="208"/>
      <c r="AP4" s="208"/>
      <c r="AQ4" s="27"/>
      <c r="AS4" s="21" t="s">
        <v>13</v>
      </c>
      <c r="BE4" s="28" t="s">
        <v>14</v>
      </c>
      <c r="BS4" s="22" t="s">
        <v>15</v>
      </c>
    </row>
    <row r="5" spans="1:73" ht="14.4" customHeight="1">
      <c r="B5" s="26"/>
      <c r="C5" s="29"/>
      <c r="D5" s="30" t="s">
        <v>16</v>
      </c>
      <c r="E5" s="29"/>
      <c r="F5" s="29"/>
      <c r="G5" s="29"/>
      <c r="H5" s="29"/>
      <c r="I5" s="29"/>
      <c r="J5" s="29"/>
      <c r="K5" s="211" t="s">
        <v>17</v>
      </c>
      <c r="L5" s="212"/>
      <c r="M5" s="212"/>
      <c r="N5" s="212"/>
      <c r="O5" s="212"/>
      <c r="P5" s="212"/>
      <c r="Q5" s="212"/>
      <c r="R5" s="212"/>
      <c r="S5" s="212"/>
      <c r="T5" s="212"/>
      <c r="U5" s="212"/>
      <c r="V5" s="212"/>
      <c r="W5" s="212"/>
      <c r="X5" s="212"/>
      <c r="Y5" s="212"/>
      <c r="Z5" s="212"/>
      <c r="AA5" s="212"/>
      <c r="AB5" s="212"/>
      <c r="AC5" s="212"/>
      <c r="AD5" s="212"/>
      <c r="AE5" s="212"/>
      <c r="AF5" s="212"/>
      <c r="AG5" s="212"/>
      <c r="AH5" s="212"/>
      <c r="AI5" s="212"/>
      <c r="AJ5" s="212"/>
      <c r="AK5" s="212"/>
      <c r="AL5" s="212"/>
      <c r="AM5" s="212"/>
      <c r="AN5" s="212"/>
      <c r="AO5" s="212"/>
      <c r="AP5" s="29"/>
      <c r="AQ5" s="27"/>
      <c r="BE5" s="209" t="s">
        <v>18</v>
      </c>
      <c r="BS5" s="22" t="s">
        <v>9</v>
      </c>
    </row>
    <row r="6" spans="1:73" ht="36.9" customHeight="1">
      <c r="B6" s="26"/>
      <c r="C6" s="29"/>
      <c r="D6" s="32" t="s">
        <v>19</v>
      </c>
      <c r="E6" s="29"/>
      <c r="F6" s="29"/>
      <c r="G6" s="29"/>
      <c r="H6" s="29"/>
      <c r="I6" s="29"/>
      <c r="J6" s="29"/>
      <c r="K6" s="213" t="s">
        <v>20</v>
      </c>
      <c r="L6" s="212"/>
      <c r="M6" s="212"/>
      <c r="N6" s="212"/>
      <c r="O6" s="212"/>
      <c r="P6" s="212"/>
      <c r="Q6" s="212"/>
      <c r="R6" s="212"/>
      <c r="S6" s="212"/>
      <c r="T6" s="212"/>
      <c r="U6" s="212"/>
      <c r="V6" s="212"/>
      <c r="W6" s="212"/>
      <c r="X6" s="212"/>
      <c r="Y6" s="212"/>
      <c r="Z6" s="212"/>
      <c r="AA6" s="212"/>
      <c r="AB6" s="212"/>
      <c r="AC6" s="212"/>
      <c r="AD6" s="212"/>
      <c r="AE6" s="212"/>
      <c r="AF6" s="212"/>
      <c r="AG6" s="212"/>
      <c r="AH6" s="212"/>
      <c r="AI6" s="212"/>
      <c r="AJ6" s="212"/>
      <c r="AK6" s="212"/>
      <c r="AL6" s="212"/>
      <c r="AM6" s="212"/>
      <c r="AN6" s="212"/>
      <c r="AO6" s="212"/>
      <c r="AP6" s="29"/>
      <c r="AQ6" s="27"/>
      <c r="BE6" s="210"/>
      <c r="BS6" s="22" t="s">
        <v>9</v>
      </c>
    </row>
    <row r="7" spans="1:73" ht="14.4" customHeight="1">
      <c r="B7" s="26"/>
      <c r="C7" s="29"/>
      <c r="D7" s="33" t="s">
        <v>21</v>
      </c>
      <c r="E7" s="29"/>
      <c r="F7" s="29"/>
      <c r="G7" s="29"/>
      <c r="H7" s="29"/>
      <c r="I7" s="29"/>
      <c r="J7" s="29"/>
      <c r="K7" s="31" t="s">
        <v>5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3" t="s">
        <v>22</v>
      </c>
      <c r="AL7" s="29"/>
      <c r="AM7" s="29"/>
      <c r="AN7" s="31" t="s">
        <v>5</v>
      </c>
      <c r="AO7" s="29"/>
      <c r="AP7" s="29"/>
      <c r="AQ7" s="27"/>
      <c r="BE7" s="210"/>
      <c r="BS7" s="22" t="s">
        <v>9</v>
      </c>
    </row>
    <row r="8" spans="1:73" ht="14.4" customHeight="1">
      <c r="B8" s="26"/>
      <c r="C8" s="29"/>
      <c r="D8" s="33" t="s">
        <v>23</v>
      </c>
      <c r="E8" s="29"/>
      <c r="F8" s="29"/>
      <c r="G8" s="29"/>
      <c r="H8" s="29"/>
      <c r="I8" s="29"/>
      <c r="J8" s="29"/>
      <c r="K8" s="31" t="s">
        <v>24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3" t="s">
        <v>25</v>
      </c>
      <c r="AL8" s="29"/>
      <c r="AM8" s="29"/>
      <c r="AN8" s="34" t="s">
        <v>26</v>
      </c>
      <c r="AO8" s="29"/>
      <c r="AP8" s="29"/>
      <c r="AQ8" s="27"/>
      <c r="BE8" s="210"/>
      <c r="BS8" s="22" t="s">
        <v>9</v>
      </c>
    </row>
    <row r="9" spans="1:73" ht="14.4" customHeight="1">
      <c r="B9" s="26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7"/>
      <c r="BE9" s="210"/>
      <c r="BS9" s="22" t="s">
        <v>9</v>
      </c>
    </row>
    <row r="10" spans="1:73" ht="14.4" customHeight="1">
      <c r="B10" s="26"/>
      <c r="C10" s="29"/>
      <c r="D10" s="33" t="s">
        <v>27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3" t="s">
        <v>28</v>
      </c>
      <c r="AL10" s="29"/>
      <c r="AM10" s="29"/>
      <c r="AN10" s="31" t="s">
        <v>5</v>
      </c>
      <c r="AO10" s="29"/>
      <c r="AP10" s="29"/>
      <c r="AQ10" s="27"/>
      <c r="BE10" s="210"/>
      <c r="BS10" s="22" t="s">
        <v>9</v>
      </c>
    </row>
    <row r="11" spans="1:73" ht="18.45" customHeight="1">
      <c r="B11" s="26"/>
      <c r="C11" s="29"/>
      <c r="D11" s="29"/>
      <c r="E11" s="31" t="s">
        <v>29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3" t="s">
        <v>30</v>
      </c>
      <c r="AL11" s="29"/>
      <c r="AM11" s="29"/>
      <c r="AN11" s="31" t="s">
        <v>5</v>
      </c>
      <c r="AO11" s="29"/>
      <c r="AP11" s="29"/>
      <c r="AQ11" s="27"/>
      <c r="BE11" s="210"/>
      <c r="BS11" s="22" t="s">
        <v>9</v>
      </c>
    </row>
    <row r="12" spans="1:73" ht="6.9" customHeight="1">
      <c r="B12" s="26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7"/>
      <c r="BE12" s="210"/>
      <c r="BS12" s="22" t="s">
        <v>9</v>
      </c>
    </row>
    <row r="13" spans="1:73" ht="14.4" customHeight="1">
      <c r="B13" s="26"/>
      <c r="C13" s="29"/>
      <c r="D13" s="33" t="s">
        <v>31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3" t="s">
        <v>28</v>
      </c>
      <c r="AL13" s="29"/>
      <c r="AM13" s="29"/>
      <c r="AN13" s="35" t="s">
        <v>32</v>
      </c>
      <c r="AO13" s="29"/>
      <c r="AP13" s="29"/>
      <c r="AQ13" s="27"/>
      <c r="BE13" s="210"/>
      <c r="BS13" s="22" t="s">
        <v>9</v>
      </c>
    </row>
    <row r="14" spans="1:73" ht="13.2">
      <c r="B14" s="26"/>
      <c r="C14" s="29"/>
      <c r="D14" s="29"/>
      <c r="E14" s="214" t="s">
        <v>32</v>
      </c>
      <c r="F14" s="215"/>
      <c r="G14" s="215"/>
      <c r="H14" s="215"/>
      <c r="I14" s="215"/>
      <c r="J14" s="215"/>
      <c r="K14" s="215"/>
      <c r="L14" s="215"/>
      <c r="M14" s="215"/>
      <c r="N14" s="215"/>
      <c r="O14" s="215"/>
      <c r="P14" s="215"/>
      <c r="Q14" s="215"/>
      <c r="R14" s="215"/>
      <c r="S14" s="215"/>
      <c r="T14" s="215"/>
      <c r="U14" s="215"/>
      <c r="V14" s="215"/>
      <c r="W14" s="215"/>
      <c r="X14" s="215"/>
      <c r="Y14" s="215"/>
      <c r="Z14" s="215"/>
      <c r="AA14" s="215"/>
      <c r="AB14" s="215"/>
      <c r="AC14" s="215"/>
      <c r="AD14" s="215"/>
      <c r="AE14" s="215"/>
      <c r="AF14" s="215"/>
      <c r="AG14" s="215"/>
      <c r="AH14" s="215"/>
      <c r="AI14" s="215"/>
      <c r="AJ14" s="215"/>
      <c r="AK14" s="33" t="s">
        <v>30</v>
      </c>
      <c r="AL14" s="29"/>
      <c r="AM14" s="29"/>
      <c r="AN14" s="35" t="s">
        <v>32</v>
      </c>
      <c r="AO14" s="29"/>
      <c r="AP14" s="29"/>
      <c r="AQ14" s="27"/>
      <c r="BE14" s="210"/>
      <c r="BS14" s="22" t="s">
        <v>9</v>
      </c>
    </row>
    <row r="15" spans="1:73" ht="6.9" customHeight="1">
      <c r="B15" s="26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7"/>
      <c r="BE15" s="210"/>
      <c r="BS15" s="22" t="s">
        <v>6</v>
      </c>
    </row>
    <row r="16" spans="1:73" ht="14.4" customHeight="1">
      <c r="B16" s="26"/>
      <c r="C16" s="29"/>
      <c r="D16" s="33" t="s">
        <v>33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3" t="s">
        <v>28</v>
      </c>
      <c r="AL16" s="29"/>
      <c r="AM16" s="29"/>
      <c r="AN16" s="31" t="s">
        <v>5</v>
      </c>
      <c r="AO16" s="29"/>
      <c r="AP16" s="29"/>
      <c r="AQ16" s="27"/>
      <c r="BE16" s="210"/>
      <c r="BS16" s="22" t="s">
        <v>6</v>
      </c>
    </row>
    <row r="17" spans="2:71" ht="18.45" customHeight="1">
      <c r="B17" s="26"/>
      <c r="C17" s="29"/>
      <c r="D17" s="29"/>
      <c r="E17" s="31" t="s">
        <v>34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3" t="s">
        <v>30</v>
      </c>
      <c r="AL17" s="29"/>
      <c r="AM17" s="29"/>
      <c r="AN17" s="31" t="s">
        <v>5</v>
      </c>
      <c r="AO17" s="29"/>
      <c r="AP17" s="29"/>
      <c r="AQ17" s="27"/>
      <c r="BE17" s="210"/>
      <c r="BS17" s="22" t="s">
        <v>35</v>
      </c>
    </row>
    <row r="18" spans="2:71" ht="6.9" customHeight="1">
      <c r="B18" s="26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7"/>
      <c r="BE18" s="210"/>
      <c r="BS18" s="22" t="s">
        <v>9</v>
      </c>
    </row>
    <row r="19" spans="2:71" ht="14.4" customHeight="1">
      <c r="B19" s="26"/>
      <c r="C19" s="29"/>
      <c r="D19" s="33" t="s">
        <v>36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33" t="s">
        <v>28</v>
      </c>
      <c r="AL19" s="29"/>
      <c r="AM19" s="29"/>
      <c r="AN19" s="31" t="s">
        <v>5</v>
      </c>
      <c r="AO19" s="29"/>
      <c r="AP19" s="29"/>
      <c r="AQ19" s="27"/>
      <c r="BE19" s="210"/>
      <c r="BS19" s="22" t="s">
        <v>9</v>
      </c>
    </row>
    <row r="20" spans="2:71" ht="18.45" customHeight="1">
      <c r="B20" s="26"/>
      <c r="C20" s="29"/>
      <c r="D20" s="29"/>
      <c r="E20" s="31" t="s">
        <v>37</v>
      </c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33" t="s">
        <v>30</v>
      </c>
      <c r="AL20" s="29"/>
      <c r="AM20" s="29"/>
      <c r="AN20" s="31" t="s">
        <v>5</v>
      </c>
      <c r="AO20" s="29"/>
      <c r="AP20" s="29"/>
      <c r="AQ20" s="27"/>
      <c r="BE20" s="210"/>
    </row>
    <row r="21" spans="2:71" ht="6.9" customHeight="1">
      <c r="B21" s="26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7"/>
      <c r="BE21" s="210"/>
    </row>
    <row r="22" spans="2:71" ht="13.2">
      <c r="B22" s="26"/>
      <c r="C22" s="29"/>
      <c r="D22" s="33" t="s">
        <v>38</v>
      </c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7"/>
      <c r="BE22" s="210"/>
    </row>
    <row r="23" spans="2:71" ht="14.4" customHeight="1">
      <c r="B23" s="26"/>
      <c r="C23" s="29"/>
      <c r="D23" s="29"/>
      <c r="E23" s="216" t="s">
        <v>5</v>
      </c>
      <c r="F23" s="216"/>
      <c r="G23" s="216"/>
      <c r="H23" s="216"/>
      <c r="I23" s="216"/>
      <c r="J23" s="216"/>
      <c r="K23" s="216"/>
      <c r="L23" s="216"/>
      <c r="M23" s="216"/>
      <c r="N23" s="216"/>
      <c r="O23" s="216"/>
      <c r="P23" s="216"/>
      <c r="Q23" s="216"/>
      <c r="R23" s="216"/>
      <c r="S23" s="216"/>
      <c r="T23" s="216"/>
      <c r="U23" s="216"/>
      <c r="V23" s="216"/>
      <c r="W23" s="216"/>
      <c r="X23" s="216"/>
      <c r="Y23" s="216"/>
      <c r="Z23" s="216"/>
      <c r="AA23" s="216"/>
      <c r="AB23" s="216"/>
      <c r="AC23" s="216"/>
      <c r="AD23" s="216"/>
      <c r="AE23" s="216"/>
      <c r="AF23" s="216"/>
      <c r="AG23" s="216"/>
      <c r="AH23" s="216"/>
      <c r="AI23" s="216"/>
      <c r="AJ23" s="216"/>
      <c r="AK23" s="216"/>
      <c r="AL23" s="216"/>
      <c r="AM23" s="216"/>
      <c r="AN23" s="216"/>
      <c r="AO23" s="29"/>
      <c r="AP23" s="29"/>
      <c r="AQ23" s="27"/>
      <c r="BE23" s="210"/>
    </row>
    <row r="24" spans="2:71" ht="6.9" customHeight="1">
      <c r="B24" s="26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7"/>
      <c r="BE24" s="210"/>
    </row>
    <row r="25" spans="2:71" ht="6.9" customHeight="1">
      <c r="B25" s="26"/>
      <c r="C25" s="29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9"/>
      <c r="AQ25" s="27"/>
      <c r="BE25" s="210"/>
    </row>
    <row r="26" spans="2:71" ht="14.4" customHeight="1">
      <c r="B26" s="26"/>
      <c r="C26" s="29"/>
      <c r="D26" s="37" t="s">
        <v>39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17">
        <f>ROUND(AG87,2)</f>
        <v>0</v>
      </c>
      <c r="AL26" s="212"/>
      <c r="AM26" s="212"/>
      <c r="AN26" s="212"/>
      <c r="AO26" s="212"/>
      <c r="AP26" s="29"/>
      <c r="AQ26" s="27"/>
      <c r="BE26" s="210"/>
    </row>
    <row r="27" spans="2:71" ht="14.4" customHeight="1">
      <c r="B27" s="26"/>
      <c r="C27" s="29"/>
      <c r="D27" s="37" t="s">
        <v>40</v>
      </c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17">
        <f>ROUND(AG96,2)</f>
        <v>0</v>
      </c>
      <c r="AL27" s="217"/>
      <c r="AM27" s="217"/>
      <c r="AN27" s="217"/>
      <c r="AO27" s="217"/>
      <c r="AP27" s="29"/>
      <c r="AQ27" s="27"/>
      <c r="BE27" s="210"/>
    </row>
    <row r="28" spans="2:71" s="1" customFormat="1" ht="6.9" customHeight="1"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40"/>
      <c r="BE28" s="210"/>
    </row>
    <row r="29" spans="2:71" s="1" customFormat="1" ht="25.95" customHeight="1">
      <c r="B29" s="38"/>
      <c r="C29" s="39"/>
      <c r="D29" s="41" t="s">
        <v>41</v>
      </c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218">
        <f>ROUND(AK26+AK27,2)</f>
        <v>0</v>
      </c>
      <c r="AL29" s="219"/>
      <c r="AM29" s="219"/>
      <c r="AN29" s="219"/>
      <c r="AO29" s="219"/>
      <c r="AP29" s="39"/>
      <c r="AQ29" s="40"/>
      <c r="BE29" s="210"/>
    </row>
    <row r="30" spans="2:71" s="1" customFormat="1" ht="6.9" customHeight="1">
      <c r="B30" s="38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40"/>
      <c r="BE30" s="210"/>
    </row>
    <row r="31" spans="2:71" s="2" customFormat="1" ht="14.4" customHeight="1">
      <c r="B31" s="43"/>
      <c r="C31" s="44"/>
      <c r="D31" s="45" t="s">
        <v>42</v>
      </c>
      <c r="E31" s="44"/>
      <c r="F31" s="45" t="s">
        <v>43</v>
      </c>
      <c r="G31" s="44"/>
      <c r="H31" s="44"/>
      <c r="I31" s="44"/>
      <c r="J31" s="44"/>
      <c r="K31" s="44"/>
      <c r="L31" s="220">
        <v>0.21</v>
      </c>
      <c r="M31" s="221"/>
      <c r="N31" s="221"/>
      <c r="O31" s="221"/>
      <c r="P31" s="44"/>
      <c r="Q31" s="44"/>
      <c r="R31" s="44"/>
      <c r="S31" s="44"/>
      <c r="T31" s="47" t="s">
        <v>44</v>
      </c>
      <c r="U31" s="44"/>
      <c r="V31" s="44"/>
      <c r="W31" s="222">
        <f>ROUND(AZ87+SUM(CD97:CD101),2)</f>
        <v>0</v>
      </c>
      <c r="X31" s="221"/>
      <c r="Y31" s="221"/>
      <c r="Z31" s="221"/>
      <c r="AA31" s="221"/>
      <c r="AB31" s="221"/>
      <c r="AC31" s="221"/>
      <c r="AD31" s="221"/>
      <c r="AE31" s="221"/>
      <c r="AF31" s="44"/>
      <c r="AG31" s="44"/>
      <c r="AH31" s="44"/>
      <c r="AI31" s="44"/>
      <c r="AJ31" s="44"/>
      <c r="AK31" s="222">
        <f>ROUND(AV87+SUM(BY97:BY101),2)</f>
        <v>0</v>
      </c>
      <c r="AL31" s="221"/>
      <c r="AM31" s="221"/>
      <c r="AN31" s="221"/>
      <c r="AO31" s="221"/>
      <c r="AP31" s="44"/>
      <c r="AQ31" s="48"/>
      <c r="BE31" s="210"/>
    </row>
    <row r="32" spans="2:71" s="2" customFormat="1" ht="14.4" customHeight="1">
      <c r="B32" s="43"/>
      <c r="C32" s="44"/>
      <c r="D32" s="44"/>
      <c r="E32" s="44"/>
      <c r="F32" s="45" t="s">
        <v>45</v>
      </c>
      <c r="G32" s="44"/>
      <c r="H32" s="44"/>
      <c r="I32" s="44"/>
      <c r="J32" s="44"/>
      <c r="K32" s="44"/>
      <c r="L32" s="220">
        <v>0.15</v>
      </c>
      <c r="M32" s="221"/>
      <c r="N32" s="221"/>
      <c r="O32" s="221"/>
      <c r="P32" s="44"/>
      <c r="Q32" s="44"/>
      <c r="R32" s="44"/>
      <c r="S32" s="44"/>
      <c r="T32" s="47" t="s">
        <v>44</v>
      </c>
      <c r="U32" s="44"/>
      <c r="V32" s="44"/>
      <c r="W32" s="222">
        <f>ROUND(BA87+SUM(CE97:CE101),2)</f>
        <v>0</v>
      </c>
      <c r="X32" s="221"/>
      <c r="Y32" s="221"/>
      <c r="Z32" s="221"/>
      <c r="AA32" s="221"/>
      <c r="AB32" s="221"/>
      <c r="AC32" s="221"/>
      <c r="AD32" s="221"/>
      <c r="AE32" s="221"/>
      <c r="AF32" s="44"/>
      <c r="AG32" s="44"/>
      <c r="AH32" s="44"/>
      <c r="AI32" s="44"/>
      <c r="AJ32" s="44"/>
      <c r="AK32" s="222">
        <f>ROUND(AW87+SUM(BZ97:BZ101),2)</f>
        <v>0</v>
      </c>
      <c r="AL32" s="221"/>
      <c r="AM32" s="221"/>
      <c r="AN32" s="221"/>
      <c r="AO32" s="221"/>
      <c r="AP32" s="44"/>
      <c r="AQ32" s="48"/>
      <c r="BE32" s="210"/>
    </row>
    <row r="33" spans="2:57" s="2" customFormat="1" ht="14.4" hidden="1" customHeight="1">
      <c r="B33" s="43"/>
      <c r="C33" s="44"/>
      <c r="D33" s="44"/>
      <c r="E33" s="44"/>
      <c r="F33" s="45" t="s">
        <v>46</v>
      </c>
      <c r="G33" s="44"/>
      <c r="H33" s="44"/>
      <c r="I33" s="44"/>
      <c r="J33" s="44"/>
      <c r="K33" s="44"/>
      <c r="L33" s="220">
        <v>0.21</v>
      </c>
      <c r="M33" s="221"/>
      <c r="N33" s="221"/>
      <c r="O33" s="221"/>
      <c r="P33" s="44"/>
      <c r="Q33" s="44"/>
      <c r="R33" s="44"/>
      <c r="S33" s="44"/>
      <c r="T33" s="47" t="s">
        <v>44</v>
      </c>
      <c r="U33" s="44"/>
      <c r="V33" s="44"/>
      <c r="W33" s="222">
        <f>ROUND(BB87+SUM(CF97:CF101),2)</f>
        <v>0</v>
      </c>
      <c r="X33" s="221"/>
      <c r="Y33" s="221"/>
      <c r="Z33" s="221"/>
      <c r="AA33" s="221"/>
      <c r="AB33" s="221"/>
      <c r="AC33" s="221"/>
      <c r="AD33" s="221"/>
      <c r="AE33" s="221"/>
      <c r="AF33" s="44"/>
      <c r="AG33" s="44"/>
      <c r="AH33" s="44"/>
      <c r="AI33" s="44"/>
      <c r="AJ33" s="44"/>
      <c r="AK33" s="222">
        <v>0</v>
      </c>
      <c r="AL33" s="221"/>
      <c r="AM33" s="221"/>
      <c r="AN33" s="221"/>
      <c r="AO33" s="221"/>
      <c r="AP33" s="44"/>
      <c r="AQ33" s="48"/>
      <c r="BE33" s="210"/>
    </row>
    <row r="34" spans="2:57" s="2" customFormat="1" ht="14.4" hidden="1" customHeight="1">
      <c r="B34" s="43"/>
      <c r="C34" s="44"/>
      <c r="D34" s="44"/>
      <c r="E34" s="44"/>
      <c r="F34" s="45" t="s">
        <v>47</v>
      </c>
      <c r="G34" s="44"/>
      <c r="H34" s="44"/>
      <c r="I34" s="44"/>
      <c r="J34" s="44"/>
      <c r="K34" s="44"/>
      <c r="L34" s="220">
        <v>0.15</v>
      </c>
      <c r="M34" s="221"/>
      <c r="N34" s="221"/>
      <c r="O34" s="221"/>
      <c r="P34" s="44"/>
      <c r="Q34" s="44"/>
      <c r="R34" s="44"/>
      <c r="S34" s="44"/>
      <c r="T34" s="47" t="s">
        <v>44</v>
      </c>
      <c r="U34" s="44"/>
      <c r="V34" s="44"/>
      <c r="W34" s="222">
        <f>ROUND(BC87+SUM(CG97:CG101),2)</f>
        <v>0</v>
      </c>
      <c r="X34" s="221"/>
      <c r="Y34" s="221"/>
      <c r="Z34" s="221"/>
      <c r="AA34" s="221"/>
      <c r="AB34" s="221"/>
      <c r="AC34" s="221"/>
      <c r="AD34" s="221"/>
      <c r="AE34" s="221"/>
      <c r="AF34" s="44"/>
      <c r="AG34" s="44"/>
      <c r="AH34" s="44"/>
      <c r="AI34" s="44"/>
      <c r="AJ34" s="44"/>
      <c r="AK34" s="222">
        <v>0</v>
      </c>
      <c r="AL34" s="221"/>
      <c r="AM34" s="221"/>
      <c r="AN34" s="221"/>
      <c r="AO34" s="221"/>
      <c r="AP34" s="44"/>
      <c r="AQ34" s="48"/>
      <c r="BE34" s="210"/>
    </row>
    <row r="35" spans="2:57" s="2" customFormat="1" ht="14.4" hidden="1" customHeight="1">
      <c r="B35" s="43"/>
      <c r="C35" s="44"/>
      <c r="D35" s="44"/>
      <c r="E35" s="44"/>
      <c r="F35" s="45" t="s">
        <v>48</v>
      </c>
      <c r="G35" s="44"/>
      <c r="H35" s="44"/>
      <c r="I35" s="44"/>
      <c r="J35" s="44"/>
      <c r="K35" s="44"/>
      <c r="L35" s="220">
        <v>0</v>
      </c>
      <c r="M35" s="221"/>
      <c r="N35" s="221"/>
      <c r="O35" s="221"/>
      <c r="P35" s="44"/>
      <c r="Q35" s="44"/>
      <c r="R35" s="44"/>
      <c r="S35" s="44"/>
      <c r="T35" s="47" t="s">
        <v>44</v>
      </c>
      <c r="U35" s="44"/>
      <c r="V35" s="44"/>
      <c r="W35" s="222">
        <f>ROUND(BD87+SUM(CH97:CH101),2)</f>
        <v>0</v>
      </c>
      <c r="X35" s="221"/>
      <c r="Y35" s="221"/>
      <c r="Z35" s="221"/>
      <c r="AA35" s="221"/>
      <c r="AB35" s="221"/>
      <c r="AC35" s="221"/>
      <c r="AD35" s="221"/>
      <c r="AE35" s="221"/>
      <c r="AF35" s="44"/>
      <c r="AG35" s="44"/>
      <c r="AH35" s="44"/>
      <c r="AI35" s="44"/>
      <c r="AJ35" s="44"/>
      <c r="AK35" s="222">
        <v>0</v>
      </c>
      <c r="AL35" s="221"/>
      <c r="AM35" s="221"/>
      <c r="AN35" s="221"/>
      <c r="AO35" s="221"/>
      <c r="AP35" s="44"/>
      <c r="AQ35" s="48"/>
    </row>
    <row r="36" spans="2:57" s="1" customFormat="1" ht="6.9" customHeight="1"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40"/>
    </row>
    <row r="37" spans="2:57" s="1" customFormat="1" ht="25.95" customHeight="1">
      <c r="B37" s="38"/>
      <c r="C37" s="49"/>
      <c r="D37" s="50" t="s">
        <v>49</v>
      </c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2" t="s">
        <v>50</v>
      </c>
      <c r="U37" s="51"/>
      <c r="V37" s="51"/>
      <c r="W37" s="51"/>
      <c r="X37" s="223" t="s">
        <v>51</v>
      </c>
      <c r="Y37" s="224"/>
      <c r="Z37" s="224"/>
      <c r="AA37" s="224"/>
      <c r="AB37" s="224"/>
      <c r="AC37" s="51"/>
      <c r="AD37" s="51"/>
      <c r="AE37" s="51"/>
      <c r="AF37" s="51"/>
      <c r="AG37" s="51"/>
      <c r="AH37" s="51"/>
      <c r="AI37" s="51"/>
      <c r="AJ37" s="51"/>
      <c r="AK37" s="225">
        <f>SUM(AK29:AK35)</f>
        <v>0</v>
      </c>
      <c r="AL37" s="224"/>
      <c r="AM37" s="224"/>
      <c r="AN37" s="224"/>
      <c r="AO37" s="226"/>
      <c r="AP37" s="49"/>
      <c r="AQ37" s="40"/>
    </row>
    <row r="38" spans="2:57" s="1" customFormat="1" ht="14.4" customHeight="1">
      <c r="B38" s="38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39"/>
      <c r="AL38" s="39"/>
      <c r="AM38" s="39"/>
      <c r="AN38" s="39"/>
      <c r="AO38" s="39"/>
      <c r="AP38" s="39"/>
      <c r="AQ38" s="40"/>
    </row>
    <row r="39" spans="2:57" ht="12">
      <c r="B39" s="26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29"/>
      <c r="AP39" s="29"/>
      <c r="AQ39" s="27"/>
    </row>
    <row r="40" spans="2:57" ht="12">
      <c r="B40" s="26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27"/>
    </row>
    <row r="41" spans="2:57" ht="12">
      <c r="B41" s="26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  <c r="AK41" s="29"/>
      <c r="AL41" s="29"/>
      <c r="AM41" s="29"/>
      <c r="AN41" s="29"/>
      <c r="AO41" s="29"/>
      <c r="AP41" s="29"/>
      <c r="AQ41" s="27"/>
    </row>
    <row r="42" spans="2:57" ht="12">
      <c r="B42" s="26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7"/>
    </row>
    <row r="43" spans="2:57" ht="12">
      <c r="B43" s="26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7"/>
    </row>
    <row r="44" spans="2:57" ht="12">
      <c r="B44" s="26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7"/>
    </row>
    <row r="45" spans="2:57" ht="12">
      <c r="B45" s="26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7"/>
    </row>
    <row r="46" spans="2:57" ht="12">
      <c r="B46" s="26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7"/>
    </row>
    <row r="47" spans="2:57" ht="12">
      <c r="B47" s="26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7"/>
    </row>
    <row r="48" spans="2:57" ht="12">
      <c r="B48" s="26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7"/>
    </row>
    <row r="49" spans="2:43" s="1" customFormat="1">
      <c r="B49" s="38"/>
      <c r="C49" s="39"/>
      <c r="D49" s="53" t="s">
        <v>52</v>
      </c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5"/>
      <c r="AA49" s="39"/>
      <c r="AB49" s="39"/>
      <c r="AC49" s="53" t="s">
        <v>53</v>
      </c>
      <c r="AD49" s="54"/>
      <c r="AE49" s="54"/>
      <c r="AF49" s="54"/>
      <c r="AG49" s="54"/>
      <c r="AH49" s="54"/>
      <c r="AI49" s="54"/>
      <c r="AJ49" s="54"/>
      <c r="AK49" s="54"/>
      <c r="AL49" s="54"/>
      <c r="AM49" s="54"/>
      <c r="AN49" s="54"/>
      <c r="AO49" s="55"/>
      <c r="AP49" s="39"/>
      <c r="AQ49" s="40"/>
    </row>
    <row r="50" spans="2:43" ht="12">
      <c r="B50" s="26"/>
      <c r="C50" s="29"/>
      <c r="D50" s="56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57"/>
      <c r="AA50" s="29"/>
      <c r="AB50" s="29"/>
      <c r="AC50" s="56"/>
      <c r="AD50" s="29"/>
      <c r="AE50" s="29"/>
      <c r="AF50" s="29"/>
      <c r="AG50" s="29"/>
      <c r="AH50" s="29"/>
      <c r="AI50" s="29"/>
      <c r="AJ50" s="29"/>
      <c r="AK50" s="29"/>
      <c r="AL50" s="29"/>
      <c r="AM50" s="29"/>
      <c r="AN50" s="29"/>
      <c r="AO50" s="57"/>
      <c r="AP50" s="29"/>
      <c r="AQ50" s="27"/>
    </row>
    <row r="51" spans="2:43" ht="12">
      <c r="B51" s="26"/>
      <c r="C51" s="29"/>
      <c r="D51" s="56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57"/>
      <c r="AA51" s="29"/>
      <c r="AB51" s="29"/>
      <c r="AC51" s="56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57"/>
      <c r="AP51" s="29"/>
      <c r="AQ51" s="27"/>
    </row>
    <row r="52" spans="2:43" ht="12">
      <c r="B52" s="26"/>
      <c r="C52" s="29"/>
      <c r="D52" s="56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57"/>
      <c r="AA52" s="29"/>
      <c r="AB52" s="29"/>
      <c r="AC52" s="56"/>
      <c r="AD52" s="29"/>
      <c r="AE52" s="29"/>
      <c r="AF52" s="29"/>
      <c r="AG52" s="29"/>
      <c r="AH52" s="29"/>
      <c r="AI52" s="29"/>
      <c r="AJ52" s="29"/>
      <c r="AK52" s="29"/>
      <c r="AL52" s="29"/>
      <c r="AM52" s="29"/>
      <c r="AN52" s="29"/>
      <c r="AO52" s="57"/>
      <c r="AP52" s="29"/>
      <c r="AQ52" s="27"/>
    </row>
    <row r="53" spans="2:43" ht="12">
      <c r="B53" s="26"/>
      <c r="C53" s="29"/>
      <c r="D53" s="56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57"/>
      <c r="AA53" s="29"/>
      <c r="AB53" s="29"/>
      <c r="AC53" s="56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57"/>
      <c r="AP53" s="29"/>
      <c r="AQ53" s="27"/>
    </row>
    <row r="54" spans="2:43" ht="12">
      <c r="B54" s="26"/>
      <c r="C54" s="29"/>
      <c r="D54" s="56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57"/>
      <c r="AA54" s="29"/>
      <c r="AB54" s="29"/>
      <c r="AC54" s="56"/>
      <c r="AD54" s="29"/>
      <c r="AE54" s="29"/>
      <c r="AF54" s="29"/>
      <c r="AG54" s="29"/>
      <c r="AH54" s="29"/>
      <c r="AI54" s="29"/>
      <c r="AJ54" s="29"/>
      <c r="AK54" s="29"/>
      <c r="AL54" s="29"/>
      <c r="AM54" s="29"/>
      <c r="AN54" s="29"/>
      <c r="AO54" s="57"/>
      <c r="AP54" s="29"/>
      <c r="AQ54" s="27"/>
    </row>
    <row r="55" spans="2:43" ht="12">
      <c r="B55" s="26"/>
      <c r="C55" s="29"/>
      <c r="D55" s="56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57"/>
      <c r="AA55" s="29"/>
      <c r="AB55" s="29"/>
      <c r="AC55" s="56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57"/>
      <c r="AP55" s="29"/>
      <c r="AQ55" s="27"/>
    </row>
    <row r="56" spans="2:43" ht="12">
      <c r="B56" s="26"/>
      <c r="C56" s="29"/>
      <c r="D56" s="56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57"/>
      <c r="AA56" s="29"/>
      <c r="AB56" s="29"/>
      <c r="AC56" s="56"/>
      <c r="AD56" s="29"/>
      <c r="AE56" s="29"/>
      <c r="AF56" s="29"/>
      <c r="AG56" s="29"/>
      <c r="AH56" s="29"/>
      <c r="AI56" s="29"/>
      <c r="AJ56" s="29"/>
      <c r="AK56" s="29"/>
      <c r="AL56" s="29"/>
      <c r="AM56" s="29"/>
      <c r="AN56" s="29"/>
      <c r="AO56" s="57"/>
      <c r="AP56" s="29"/>
      <c r="AQ56" s="27"/>
    </row>
    <row r="57" spans="2:43" ht="12">
      <c r="B57" s="26"/>
      <c r="C57" s="29"/>
      <c r="D57" s="56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57"/>
      <c r="AA57" s="29"/>
      <c r="AB57" s="29"/>
      <c r="AC57" s="56"/>
      <c r="AD57" s="29"/>
      <c r="AE57" s="29"/>
      <c r="AF57" s="29"/>
      <c r="AG57" s="29"/>
      <c r="AH57" s="29"/>
      <c r="AI57" s="29"/>
      <c r="AJ57" s="29"/>
      <c r="AK57" s="29"/>
      <c r="AL57" s="29"/>
      <c r="AM57" s="29"/>
      <c r="AN57" s="29"/>
      <c r="AO57" s="57"/>
      <c r="AP57" s="29"/>
      <c r="AQ57" s="27"/>
    </row>
    <row r="58" spans="2:43" s="1" customFormat="1">
      <c r="B58" s="38"/>
      <c r="C58" s="39"/>
      <c r="D58" s="58" t="s">
        <v>54</v>
      </c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60" t="s">
        <v>55</v>
      </c>
      <c r="S58" s="59"/>
      <c r="T58" s="59"/>
      <c r="U58" s="59"/>
      <c r="V58" s="59"/>
      <c r="W58" s="59"/>
      <c r="X58" s="59"/>
      <c r="Y58" s="59"/>
      <c r="Z58" s="61"/>
      <c r="AA58" s="39"/>
      <c r="AB58" s="39"/>
      <c r="AC58" s="58" t="s">
        <v>54</v>
      </c>
      <c r="AD58" s="59"/>
      <c r="AE58" s="59"/>
      <c r="AF58" s="59"/>
      <c r="AG58" s="59"/>
      <c r="AH58" s="59"/>
      <c r="AI58" s="59"/>
      <c r="AJ58" s="59"/>
      <c r="AK58" s="59"/>
      <c r="AL58" s="59"/>
      <c r="AM58" s="60" t="s">
        <v>55</v>
      </c>
      <c r="AN58" s="59"/>
      <c r="AO58" s="61"/>
      <c r="AP58" s="39"/>
      <c r="AQ58" s="40"/>
    </row>
    <row r="59" spans="2:43" ht="12">
      <c r="B59" s="26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7"/>
    </row>
    <row r="60" spans="2:43" s="1" customFormat="1">
      <c r="B60" s="38"/>
      <c r="C60" s="39"/>
      <c r="D60" s="53" t="s">
        <v>56</v>
      </c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5"/>
      <c r="AA60" s="39"/>
      <c r="AB60" s="39"/>
      <c r="AC60" s="53" t="s">
        <v>57</v>
      </c>
      <c r="AD60" s="54"/>
      <c r="AE60" s="54"/>
      <c r="AF60" s="54"/>
      <c r="AG60" s="54"/>
      <c r="AH60" s="54"/>
      <c r="AI60" s="54"/>
      <c r="AJ60" s="54"/>
      <c r="AK60" s="54"/>
      <c r="AL60" s="54"/>
      <c r="AM60" s="54"/>
      <c r="AN60" s="54"/>
      <c r="AO60" s="55"/>
      <c r="AP60" s="39"/>
      <c r="AQ60" s="40"/>
    </row>
    <row r="61" spans="2:43" ht="12">
      <c r="B61" s="26"/>
      <c r="C61" s="29"/>
      <c r="D61" s="56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57"/>
      <c r="AA61" s="29"/>
      <c r="AB61" s="29"/>
      <c r="AC61" s="56"/>
      <c r="AD61" s="29"/>
      <c r="AE61" s="29"/>
      <c r="AF61" s="29"/>
      <c r="AG61" s="29"/>
      <c r="AH61" s="29"/>
      <c r="AI61" s="29"/>
      <c r="AJ61" s="29"/>
      <c r="AK61" s="29"/>
      <c r="AL61" s="29"/>
      <c r="AM61" s="29"/>
      <c r="AN61" s="29"/>
      <c r="AO61" s="57"/>
      <c r="AP61" s="29"/>
      <c r="AQ61" s="27"/>
    </row>
    <row r="62" spans="2:43" ht="12">
      <c r="B62" s="26"/>
      <c r="C62" s="29"/>
      <c r="D62" s="56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57"/>
      <c r="AA62" s="29"/>
      <c r="AB62" s="29"/>
      <c r="AC62" s="56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57"/>
      <c r="AP62" s="29"/>
      <c r="AQ62" s="27"/>
    </row>
    <row r="63" spans="2:43" ht="12">
      <c r="B63" s="26"/>
      <c r="C63" s="29"/>
      <c r="D63" s="56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57"/>
      <c r="AA63" s="29"/>
      <c r="AB63" s="29"/>
      <c r="AC63" s="56"/>
      <c r="AD63" s="29"/>
      <c r="AE63" s="29"/>
      <c r="AF63" s="29"/>
      <c r="AG63" s="29"/>
      <c r="AH63" s="29"/>
      <c r="AI63" s="29"/>
      <c r="AJ63" s="29"/>
      <c r="AK63" s="29"/>
      <c r="AL63" s="29"/>
      <c r="AM63" s="29"/>
      <c r="AN63" s="29"/>
      <c r="AO63" s="57"/>
      <c r="AP63" s="29"/>
      <c r="AQ63" s="27"/>
    </row>
    <row r="64" spans="2:43" ht="12">
      <c r="B64" s="26"/>
      <c r="C64" s="29"/>
      <c r="D64" s="56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57"/>
      <c r="AA64" s="29"/>
      <c r="AB64" s="29"/>
      <c r="AC64" s="56"/>
      <c r="AD64" s="29"/>
      <c r="AE64" s="29"/>
      <c r="AF64" s="29"/>
      <c r="AG64" s="29"/>
      <c r="AH64" s="29"/>
      <c r="AI64" s="29"/>
      <c r="AJ64" s="29"/>
      <c r="AK64" s="29"/>
      <c r="AL64" s="29"/>
      <c r="AM64" s="29"/>
      <c r="AN64" s="29"/>
      <c r="AO64" s="57"/>
      <c r="AP64" s="29"/>
      <c r="AQ64" s="27"/>
    </row>
    <row r="65" spans="2:43" ht="12">
      <c r="B65" s="26"/>
      <c r="C65" s="29"/>
      <c r="D65" s="56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57"/>
      <c r="AA65" s="29"/>
      <c r="AB65" s="29"/>
      <c r="AC65" s="56"/>
      <c r="AD65" s="29"/>
      <c r="AE65" s="29"/>
      <c r="AF65" s="29"/>
      <c r="AG65" s="29"/>
      <c r="AH65" s="29"/>
      <c r="AI65" s="29"/>
      <c r="AJ65" s="29"/>
      <c r="AK65" s="29"/>
      <c r="AL65" s="29"/>
      <c r="AM65" s="29"/>
      <c r="AN65" s="29"/>
      <c r="AO65" s="57"/>
      <c r="AP65" s="29"/>
      <c r="AQ65" s="27"/>
    </row>
    <row r="66" spans="2:43" ht="12">
      <c r="B66" s="26"/>
      <c r="C66" s="29"/>
      <c r="D66" s="56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57"/>
      <c r="AA66" s="29"/>
      <c r="AB66" s="29"/>
      <c r="AC66" s="56"/>
      <c r="AD66" s="29"/>
      <c r="AE66" s="29"/>
      <c r="AF66" s="29"/>
      <c r="AG66" s="29"/>
      <c r="AH66" s="29"/>
      <c r="AI66" s="29"/>
      <c r="AJ66" s="29"/>
      <c r="AK66" s="29"/>
      <c r="AL66" s="29"/>
      <c r="AM66" s="29"/>
      <c r="AN66" s="29"/>
      <c r="AO66" s="57"/>
      <c r="AP66" s="29"/>
      <c r="AQ66" s="27"/>
    </row>
    <row r="67" spans="2:43" ht="12">
      <c r="B67" s="26"/>
      <c r="C67" s="29"/>
      <c r="D67" s="56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57"/>
      <c r="AA67" s="29"/>
      <c r="AB67" s="29"/>
      <c r="AC67" s="56"/>
      <c r="AD67" s="29"/>
      <c r="AE67" s="29"/>
      <c r="AF67" s="29"/>
      <c r="AG67" s="29"/>
      <c r="AH67" s="29"/>
      <c r="AI67" s="29"/>
      <c r="AJ67" s="29"/>
      <c r="AK67" s="29"/>
      <c r="AL67" s="29"/>
      <c r="AM67" s="29"/>
      <c r="AN67" s="29"/>
      <c r="AO67" s="57"/>
      <c r="AP67" s="29"/>
      <c r="AQ67" s="27"/>
    </row>
    <row r="68" spans="2:43" ht="12">
      <c r="B68" s="26"/>
      <c r="C68" s="29"/>
      <c r="D68" s="56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57"/>
      <c r="AA68" s="29"/>
      <c r="AB68" s="29"/>
      <c r="AC68" s="56"/>
      <c r="AD68" s="29"/>
      <c r="AE68" s="29"/>
      <c r="AF68" s="29"/>
      <c r="AG68" s="29"/>
      <c r="AH68" s="29"/>
      <c r="AI68" s="29"/>
      <c r="AJ68" s="29"/>
      <c r="AK68" s="29"/>
      <c r="AL68" s="29"/>
      <c r="AM68" s="29"/>
      <c r="AN68" s="29"/>
      <c r="AO68" s="57"/>
      <c r="AP68" s="29"/>
      <c r="AQ68" s="27"/>
    </row>
    <row r="69" spans="2:43" s="1" customFormat="1">
      <c r="B69" s="38"/>
      <c r="C69" s="39"/>
      <c r="D69" s="58" t="s">
        <v>54</v>
      </c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60" t="s">
        <v>55</v>
      </c>
      <c r="S69" s="59"/>
      <c r="T69" s="59"/>
      <c r="U69" s="59"/>
      <c r="V69" s="59"/>
      <c r="W69" s="59"/>
      <c r="X69" s="59"/>
      <c r="Y69" s="59"/>
      <c r="Z69" s="61"/>
      <c r="AA69" s="39"/>
      <c r="AB69" s="39"/>
      <c r="AC69" s="58" t="s">
        <v>54</v>
      </c>
      <c r="AD69" s="59"/>
      <c r="AE69" s="59"/>
      <c r="AF69" s="59"/>
      <c r="AG69" s="59"/>
      <c r="AH69" s="59"/>
      <c r="AI69" s="59"/>
      <c r="AJ69" s="59"/>
      <c r="AK69" s="59"/>
      <c r="AL69" s="59"/>
      <c r="AM69" s="60" t="s">
        <v>55</v>
      </c>
      <c r="AN69" s="59"/>
      <c r="AO69" s="61"/>
      <c r="AP69" s="39"/>
      <c r="AQ69" s="40"/>
    </row>
    <row r="70" spans="2:43" s="1" customFormat="1" ht="6.9" customHeight="1">
      <c r="B70" s="38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  <c r="AF70" s="39"/>
      <c r="AG70" s="39"/>
      <c r="AH70" s="39"/>
      <c r="AI70" s="39"/>
      <c r="AJ70" s="39"/>
      <c r="AK70" s="39"/>
      <c r="AL70" s="39"/>
      <c r="AM70" s="39"/>
      <c r="AN70" s="39"/>
      <c r="AO70" s="39"/>
      <c r="AP70" s="39"/>
      <c r="AQ70" s="40"/>
    </row>
    <row r="71" spans="2:43" s="1" customFormat="1" ht="6.9" customHeight="1"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3"/>
      <c r="S71" s="63"/>
      <c r="T71" s="63"/>
      <c r="U71" s="63"/>
      <c r="V71" s="63"/>
      <c r="W71" s="63"/>
      <c r="X71" s="63"/>
      <c r="Y71" s="63"/>
      <c r="Z71" s="63"/>
      <c r="AA71" s="63"/>
      <c r="AB71" s="63"/>
      <c r="AC71" s="63"/>
      <c r="AD71" s="63"/>
      <c r="AE71" s="63"/>
      <c r="AF71" s="63"/>
      <c r="AG71" s="63"/>
      <c r="AH71" s="63"/>
      <c r="AI71" s="63"/>
      <c r="AJ71" s="63"/>
      <c r="AK71" s="63"/>
      <c r="AL71" s="63"/>
      <c r="AM71" s="63"/>
      <c r="AN71" s="63"/>
      <c r="AO71" s="63"/>
      <c r="AP71" s="63"/>
      <c r="AQ71" s="64"/>
    </row>
    <row r="75" spans="2:43" s="1" customFormat="1" ht="6.9" customHeight="1">
      <c r="B75" s="65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6"/>
      <c r="S75" s="66"/>
      <c r="T75" s="66"/>
      <c r="U75" s="66"/>
      <c r="V75" s="66"/>
      <c r="W75" s="66"/>
      <c r="X75" s="66"/>
      <c r="Y75" s="66"/>
      <c r="Z75" s="66"/>
      <c r="AA75" s="66"/>
      <c r="AB75" s="66"/>
      <c r="AC75" s="66"/>
      <c r="AD75" s="66"/>
      <c r="AE75" s="66"/>
      <c r="AF75" s="66"/>
      <c r="AG75" s="66"/>
      <c r="AH75" s="66"/>
      <c r="AI75" s="66"/>
      <c r="AJ75" s="66"/>
      <c r="AK75" s="66"/>
      <c r="AL75" s="66"/>
      <c r="AM75" s="66"/>
      <c r="AN75" s="66"/>
      <c r="AO75" s="66"/>
      <c r="AP75" s="66"/>
      <c r="AQ75" s="67"/>
    </row>
    <row r="76" spans="2:43" s="1" customFormat="1" ht="36.9" customHeight="1">
      <c r="B76" s="38"/>
      <c r="C76" s="207" t="s">
        <v>58</v>
      </c>
      <c r="D76" s="208"/>
      <c r="E76" s="208"/>
      <c r="F76" s="208"/>
      <c r="G76" s="208"/>
      <c r="H76" s="208"/>
      <c r="I76" s="208"/>
      <c r="J76" s="208"/>
      <c r="K76" s="208"/>
      <c r="L76" s="208"/>
      <c r="M76" s="208"/>
      <c r="N76" s="208"/>
      <c r="O76" s="208"/>
      <c r="P76" s="208"/>
      <c r="Q76" s="208"/>
      <c r="R76" s="208"/>
      <c r="S76" s="208"/>
      <c r="T76" s="208"/>
      <c r="U76" s="208"/>
      <c r="V76" s="208"/>
      <c r="W76" s="208"/>
      <c r="X76" s="208"/>
      <c r="Y76" s="208"/>
      <c r="Z76" s="208"/>
      <c r="AA76" s="208"/>
      <c r="AB76" s="208"/>
      <c r="AC76" s="208"/>
      <c r="AD76" s="208"/>
      <c r="AE76" s="208"/>
      <c r="AF76" s="208"/>
      <c r="AG76" s="208"/>
      <c r="AH76" s="208"/>
      <c r="AI76" s="208"/>
      <c r="AJ76" s="208"/>
      <c r="AK76" s="208"/>
      <c r="AL76" s="208"/>
      <c r="AM76" s="208"/>
      <c r="AN76" s="208"/>
      <c r="AO76" s="208"/>
      <c r="AP76" s="208"/>
      <c r="AQ76" s="40"/>
    </row>
    <row r="77" spans="2:43" s="3" customFormat="1" ht="14.4" customHeight="1">
      <c r="B77" s="68"/>
      <c r="C77" s="33" t="s">
        <v>16</v>
      </c>
      <c r="D77" s="69"/>
      <c r="E77" s="69"/>
      <c r="F77" s="69"/>
      <c r="G77" s="69"/>
      <c r="H77" s="69"/>
      <c r="I77" s="69"/>
      <c r="J77" s="69"/>
      <c r="K77" s="69"/>
      <c r="L77" s="69" t="str">
        <f>K5</f>
        <v>180727</v>
      </c>
      <c r="M77" s="69"/>
      <c r="N77" s="69"/>
      <c r="O77" s="69"/>
      <c r="P77" s="69"/>
      <c r="Q77" s="69"/>
      <c r="R77" s="69"/>
      <c r="S77" s="69"/>
      <c r="T77" s="69"/>
      <c r="U77" s="69"/>
      <c r="V77" s="69"/>
      <c r="W77" s="69"/>
      <c r="X77" s="69"/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  <c r="AN77" s="69"/>
      <c r="AO77" s="69"/>
      <c r="AP77" s="69"/>
      <c r="AQ77" s="70"/>
    </row>
    <row r="78" spans="2:43" s="4" customFormat="1" ht="36.9" customHeight="1">
      <c r="B78" s="71"/>
      <c r="C78" s="72" t="s">
        <v>19</v>
      </c>
      <c r="D78" s="73"/>
      <c r="E78" s="73"/>
      <c r="F78" s="73"/>
      <c r="G78" s="73"/>
      <c r="H78" s="73"/>
      <c r="I78" s="73"/>
      <c r="J78" s="73"/>
      <c r="K78" s="73"/>
      <c r="L78" s="227" t="str">
        <f>K6</f>
        <v>Mycí plocha pro zemědělskou techniku</v>
      </c>
      <c r="M78" s="228"/>
      <c r="N78" s="228"/>
      <c r="O78" s="228"/>
      <c r="P78" s="228"/>
      <c r="Q78" s="228"/>
      <c r="R78" s="228"/>
      <c r="S78" s="228"/>
      <c r="T78" s="228"/>
      <c r="U78" s="228"/>
      <c r="V78" s="228"/>
      <c r="W78" s="228"/>
      <c r="X78" s="228"/>
      <c r="Y78" s="228"/>
      <c r="Z78" s="228"/>
      <c r="AA78" s="228"/>
      <c r="AB78" s="228"/>
      <c r="AC78" s="228"/>
      <c r="AD78" s="228"/>
      <c r="AE78" s="228"/>
      <c r="AF78" s="228"/>
      <c r="AG78" s="228"/>
      <c r="AH78" s="228"/>
      <c r="AI78" s="228"/>
      <c r="AJ78" s="228"/>
      <c r="AK78" s="228"/>
      <c r="AL78" s="228"/>
      <c r="AM78" s="228"/>
      <c r="AN78" s="228"/>
      <c r="AO78" s="228"/>
      <c r="AP78" s="73"/>
      <c r="AQ78" s="74"/>
    </row>
    <row r="79" spans="2:43" s="1" customFormat="1" ht="6.9" customHeight="1"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  <c r="AF79" s="39"/>
      <c r="AG79" s="39"/>
      <c r="AH79" s="39"/>
      <c r="AI79" s="39"/>
      <c r="AJ79" s="39"/>
      <c r="AK79" s="39"/>
      <c r="AL79" s="39"/>
      <c r="AM79" s="39"/>
      <c r="AN79" s="39"/>
      <c r="AO79" s="39"/>
      <c r="AP79" s="39"/>
      <c r="AQ79" s="40"/>
    </row>
    <row r="80" spans="2:43" s="1" customFormat="1" ht="13.2">
      <c r="B80" s="38"/>
      <c r="C80" s="33" t="s">
        <v>23</v>
      </c>
      <c r="D80" s="39"/>
      <c r="E80" s="39"/>
      <c r="F80" s="39"/>
      <c r="G80" s="39"/>
      <c r="H80" s="39"/>
      <c r="I80" s="39"/>
      <c r="J80" s="39"/>
      <c r="K80" s="39"/>
      <c r="L80" s="75" t="str">
        <f>IF(K8="","",K8)</f>
        <v>Kladruby nad Labem</v>
      </c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F80" s="39"/>
      <c r="AG80" s="39"/>
      <c r="AH80" s="39"/>
      <c r="AI80" s="33" t="s">
        <v>25</v>
      </c>
      <c r="AJ80" s="39"/>
      <c r="AK80" s="39"/>
      <c r="AL80" s="39"/>
      <c r="AM80" s="76" t="str">
        <f>IF(AN8= "","",AN8)</f>
        <v>29. 7. 2018</v>
      </c>
      <c r="AN80" s="39"/>
      <c r="AO80" s="39"/>
      <c r="AP80" s="39"/>
      <c r="AQ80" s="40"/>
    </row>
    <row r="81" spans="1:76" s="1" customFormat="1" ht="6.9" customHeight="1"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F81" s="39"/>
      <c r="AG81" s="39"/>
      <c r="AH81" s="39"/>
      <c r="AI81" s="39"/>
      <c r="AJ81" s="39"/>
      <c r="AK81" s="39"/>
      <c r="AL81" s="39"/>
      <c r="AM81" s="39"/>
      <c r="AN81" s="39"/>
      <c r="AO81" s="39"/>
      <c r="AP81" s="39"/>
      <c r="AQ81" s="40"/>
    </row>
    <row r="82" spans="1:76" s="1" customFormat="1" ht="13.2">
      <c r="B82" s="38"/>
      <c r="C82" s="33" t="s">
        <v>27</v>
      </c>
      <c r="D82" s="39"/>
      <c r="E82" s="39"/>
      <c r="F82" s="39"/>
      <c r="G82" s="39"/>
      <c r="H82" s="39"/>
      <c r="I82" s="39"/>
      <c r="J82" s="39"/>
      <c r="K82" s="39"/>
      <c r="L82" s="69" t="str">
        <f>IF(E11= "","",E11)</f>
        <v>Národní hřebčín Kladruby nad Labem</v>
      </c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3" t="s">
        <v>33</v>
      </c>
      <c r="AJ82" s="39"/>
      <c r="AK82" s="39"/>
      <c r="AL82" s="39"/>
      <c r="AM82" s="229" t="str">
        <f>IF(E17="","",E17)</f>
        <v>Ing. Miroslav Vraný</v>
      </c>
      <c r="AN82" s="229"/>
      <c r="AO82" s="229"/>
      <c r="AP82" s="229"/>
      <c r="AQ82" s="40"/>
      <c r="AS82" s="230" t="s">
        <v>59</v>
      </c>
      <c r="AT82" s="231"/>
      <c r="AU82" s="54"/>
      <c r="AV82" s="54"/>
      <c r="AW82" s="54"/>
      <c r="AX82" s="54"/>
      <c r="AY82" s="54"/>
      <c r="AZ82" s="54"/>
      <c r="BA82" s="54"/>
      <c r="BB82" s="54"/>
      <c r="BC82" s="54"/>
      <c r="BD82" s="55"/>
    </row>
    <row r="83" spans="1:76" s="1" customFormat="1" ht="13.2">
      <c r="B83" s="38"/>
      <c r="C83" s="33" t="s">
        <v>31</v>
      </c>
      <c r="D83" s="39"/>
      <c r="E83" s="39"/>
      <c r="F83" s="39"/>
      <c r="G83" s="39"/>
      <c r="H83" s="39"/>
      <c r="I83" s="39"/>
      <c r="J83" s="39"/>
      <c r="K83" s="39"/>
      <c r="L83" s="69" t="str">
        <f>IF(E14= "Vyplň údaj","",E14)</f>
        <v/>
      </c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3" t="s">
        <v>36</v>
      </c>
      <c r="AJ83" s="39"/>
      <c r="AK83" s="39"/>
      <c r="AL83" s="39"/>
      <c r="AM83" s="229" t="str">
        <f>IF(E20="","",E20)</f>
        <v xml:space="preserve"> </v>
      </c>
      <c r="AN83" s="229"/>
      <c r="AO83" s="229"/>
      <c r="AP83" s="229"/>
      <c r="AQ83" s="40"/>
      <c r="AS83" s="232"/>
      <c r="AT83" s="233"/>
      <c r="AU83" s="39"/>
      <c r="AV83" s="39"/>
      <c r="AW83" s="39"/>
      <c r="AX83" s="39"/>
      <c r="AY83" s="39"/>
      <c r="AZ83" s="39"/>
      <c r="BA83" s="39"/>
      <c r="BB83" s="39"/>
      <c r="BC83" s="39"/>
      <c r="BD83" s="77"/>
    </row>
    <row r="84" spans="1:76" s="1" customFormat="1" ht="10.8" customHeight="1"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F84" s="39"/>
      <c r="AG84" s="39"/>
      <c r="AH84" s="39"/>
      <c r="AI84" s="39"/>
      <c r="AJ84" s="39"/>
      <c r="AK84" s="39"/>
      <c r="AL84" s="39"/>
      <c r="AM84" s="39"/>
      <c r="AN84" s="39"/>
      <c r="AO84" s="39"/>
      <c r="AP84" s="39"/>
      <c r="AQ84" s="40"/>
      <c r="AS84" s="232"/>
      <c r="AT84" s="233"/>
      <c r="AU84" s="39"/>
      <c r="AV84" s="39"/>
      <c r="AW84" s="39"/>
      <c r="AX84" s="39"/>
      <c r="AY84" s="39"/>
      <c r="AZ84" s="39"/>
      <c r="BA84" s="39"/>
      <c r="BB84" s="39"/>
      <c r="BC84" s="39"/>
      <c r="BD84" s="77"/>
    </row>
    <row r="85" spans="1:76" s="1" customFormat="1" ht="29.25" customHeight="1">
      <c r="B85" s="38"/>
      <c r="C85" s="234" t="s">
        <v>60</v>
      </c>
      <c r="D85" s="235"/>
      <c r="E85" s="235"/>
      <c r="F85" s="235"/>
      <c r="G85" s="235"/>
      <c r="H85" s="78"/>
      <c r="I85" s="236" t="s">
        <v>61</v>
      </c>
      <c r="J85" s="235"/>
      <c r="K85" s="235"/>
      <c r="L85" s="235"/>
      <c r="M85" s="235"/>
      <c r="N85" s="235"/>
      <c r="O85" s="235"/>
      <c r="P85" s="235"/>
      <c r="Q85" s="235"/>
      <c r="R85" s="235"/>
      <c r="S85" s="235"/>
      <c r="T85" s="235"/>
      <c r="U85" s="235"/>
      <c r="V85" s="235"/>
      <c r="W85" s="235"/>
      <c r="X85" s="235"/>
      <c r="Y85" s="235"/>
      <c r="Z85" s="235"/>
      <c r="AA85" s="235"/>
      <c r="AB85" s="235"/>
      <c r="AC85" s="235"/>
      <c r="AD85" s="235"/>
      <c r="AE85" s="235"/>
      <c r="AF85" s="235"/>
      <c r="AG85" s="236" t="s">
        <v>62</v>
      </c>
      <c r="AH85" s="235"/>
      <c r="AI85" s="235"/>
      <c r="AJ85" s="235"/>
      <c r="AK85" s="235"/>
      <c r="AL85" s="235"/>
      <c r="AM85" s="235"/>
      <c r="AN85" s="236" t="s">
        <v>63</v>
      </c>
      <c r="AO85" s="235"/>
      <c r="AP85" s="237"/>
      <c r="AQ85" s="40"/>
      <c r="AS85" s="79" t="s">
        <v>64</v>
      </c>
      <c r="AT85" s="80" t="s">
        <v>65</v>
      </c>
      <c r="AU85" s="80" t="s">
        <v>66</v>
      </c>
      <c r="AV85" s="80" t="s">
        <v>67</v>
      </c>
      <c r="AW85" s="80" t="s">
        <v>68</v>
      </c>
      <c r="AX85" s="80" t="s">
        <v>69</v>
      </c>
      <c r="AY85" s="80" t="s">
        <v>70</v>
      </c>
      <c r="AZ85" s="80" t="s">
        <v>71</v>
      </c>
      <c r="BA85" s="80" t="s">
        <v>72</v>
      </c>
      <c r="BB85" s="80" t="s">
        <v>73</v>
      </c>
      <c r="BC85" s="80" t="s">
        <v>74</v>
      </c>
      <c r="BD85" s="81" t="s">
        <v>75</v>
      </c>
    </row>
    <row r="86" spans="1:76" s="1" customFormat="1" ht="10.8" customHeight="1"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40"/>
      <c r="AS86" s="82"/>
      <c r="AT86" s="54"/>
      <c r="AU86" s="54"/>
      <c r="AV86" s="54"/>
      <c r="AW86" s="54"/>
      <c r="AX86" s="54"/>
      <c r="AY86" s="54"/>
      <c r="AZ86" s="54"/>
      <c r="BA86" s="54"/>
      <c r="BB86" s="54"/>
      <c r="BC86" s="54"/>
      <c r="BD86" s="55"/>
    </row>
    <row r="87" spans="1:76" s="4" customFormat="1" ht="32.4" customHeight="1">
      <c r="B87" s="71"/>
      <c r="C87" s="83" t="s">
        <v>76</v>
      </c>
      <c r="D87" s="84"/>
      <c r="E87" s="84"/>
      <c r="F87" s="84"/>
      <c r="G87" s="84"/>
      <c r="H87" s="84"/>
      <c r="I87" s="84"/>
      <c r="J87" s="84"/>
      <c r="K87" s="84"/>
      <c r="L87" s="84"/>
      <c r="M87" s="84"/>
      <c r="N87" s="84"/>
      <c r="O87" s="84"/>
      <c r="P87" s="84"/>
      <c r="Q87" s="84"/>
      <c r="R87" s="84"/>
      <c r="S87" s="84"/>
      <c r="T87" s="84"/>
      <c r="U87" s="84"/>
      <c r="V87" s="84"/>
      <c r="W87" s="84"/>
      <c r="X87" s="84"/>
      <c r="Y87" s="84"/>
      <c r="Z87" s="84"/>
      <c r="AA87" s="84"/>
      <c r="AB87" s="84"/>
      <c r="AC87" s="84"/>
      <c r="AD87" s="84"/>
      <c r="AE87" s="84"/>
      <c r="AF87" s="84"/>
      <c r="AG87" s="245">
        <f>ROUND(SUM(AG88:AG94),2)</f>
        <v>0</v>
      </c>
      <c r="AH87" s="245"/>
      <c r="AI87" s="245"/>
      <c r="AJ87" s="245"/>
      <c r="AK87" s="245"/>
      <c r="AL87" s="245"/>
      <c r="AM87" s="245"/>
      <c r="AN87" s="246">
        <f t="shared" ref="AN87:AN94" si="0">SUM(AG87,AT87)</f>
        <v>0</v>
      </c>
      <c r="AO87" s="246"/>
      <c r="AP87" s="246"/>
      <c r="AQ87" s="74"/>
      <c r="AS87" s="85">
        <f>ROUND(SUM(AS88:AS94),2)</f>
        <v>0</v>
      </c>
      <c r="AT87" s="86">
        <f t="shared" ref="AT87:AT94" si="1">ROUND(SUM(AV87:AW87),2)</f>
        <v>0</v>
      </c>
      <c r="AU87" s="87">
        <f>ROUND(SUM(AU88:AU94),5)</f>
        <v>0</v>
      </c>
      <c r="AV87" s="86">
        <f>ROUND(AZ87*L31,2)</f>
        <v>0</v>
      </c>
      <c r="AW87" s="86">
        <f>ROUND(BA87*L32,2)</f>
        <v>0</v>
      </c>
      <c r="AX87" s="86">
        <f>ROUND(BB87*L31,2)</f>
        <v>0</v>
      </c>
      <c r="AY87" s="86">
        <f>ROUND(BC87*L32,2)</f>
        <v>0</v>
      </c>
      <c r="AZ87" s="86">
        <f>ROUND(SUM(AZ88:AZ94),2)</f>
        <v>0</v>
      </c>
      <c r="BA87" s="86">
        <f>ROUND(SUM(BA88:BA94),2)</f>
        <v>0</v>
      </c>
      <c r="BB87" s="86">
        <f>ROUND(SUM(BB88:BB94),2)</f>
        <v>0</v>
      </c>
      <c r="BC87" s="86">
        <f>ROUND(SUM(BC88:BC94),2)</f>
        <v>0</v>
      </c>
      <c r="BD87" s="88">
        <f>ROUND(SUM(BD88:BD94),2)</f>
        <v>0</v>
      </c>
      <c r="BS87" s="89" t="s">
        <v>77</v>
      </c>
      <c r="BT87" s="89" t="s">
        <v>78</v>
      </c>
      <c r="BU87" s="90" t="s">
        <v>79</v>
      </c>
      <c r="BV87" s="89" t="s">
        <v>80</v>
      </c>
      <c r="BW87" s="89" t="s">
        <v>81</v>
      </c>
      <c r="BX87" s="89" t="s">
        <v>82</v>
      </c>
    </row>
    <row r="88" spans="1:76" s="5" customFormat="1" ht="14.4" customHeight="1">
      <c r="A88" s="91" t="s">
        <v>83</v>
      </c>
      <c r="B88" s="92"/>
      <c r="C88" s="93"/>
      <c r="D88" s="240" t="s">
        <v>84</v>
      </c>
      <c r="E88" s="240"/>
      <c r="F88" s="240"/>
      <c r="G88" s="240"/>
      <c r="H88" s="240"/>
      <c r="I88" s="94"/>
      <c r="J88" s="240" t="s">
        <v>85</v>
      </c>
      <c r="K88" s="240"/>
      <c r="L88" s="240"/>
      <c r="M88" s="240"/>
      <c r="N88" s="240"/>
      <c r="O88" s="240"/>
      <c r="P88" s="240"/>
      <c r="Q88" s="240"/>
      <c r="R88" s="240"/>
      <c r="S88" s="240"/>
      <c r="T88" s="240"/>
      <c r="U88" s="240"/>
      <c r="V88" s="240"/>
      <c r="W88" s="240"/>
      <c r="X88" s="240"/>
      <c r="Y88" s="240"/>
      <c r="Z88" s="240"/>
      <c r="AA88" s="240"/>
      <c r="AB88" s="240"/>
      <c r="AC88" s="240"/>
      <c r="AD88" s="240"/>
      <c r="AE88" s="240"/>
      <c r="AF88" s="240"/>
      <c r="AG88" s="238">
        <f>'PS-01 - Technologie'!M30</f>
        <v>0</v>
      </c>
      <c r="AH88" s="239"/>
      <c r="AI88" s="239"/>
      <c r="AJ88" s="239"/>
      <c r="AK88" s="239"/>
      <c r="AL88" s="239"/>
      <c r="AM88" s="239"/>
      <c r="AN88" s="238">
        <f t="shared" si="0"/>
        <v>0</v>
      </c>
      <c r="AO88" s="239"/>
      <c r="AP88" s="239"/>
      <c r="AQ88" s="95"/>
      <c r="AS88" s="96">
        <f>'PS-01 - Technologie'!M28</f>
        <v>0</v>
      </c>
      <c r="AT88" s="97">
        <f t="shared" si="1"/>
        <v>0</v>
      </c>
      <c r="AU88" s="98">
        <f>'PS-01 - Technologie'!W117</f>
        <v>0</v>
      </c>
      <c r="AV88" s="97">
        <f>'PS-01 - Technologie'!M32</f>
        <v>0</v>
      </c>
      <c r="AW88" s="97">
        <f>'PS-01 - Technologie'!M33</f>
        <v>0</v>
      </c>
      <c r="AX88" s="97">
        <f>'PS-01 - Technologie'!M34</f>
        <v>0</v>
      </c>
      <c r="AY88" s="97">
        <f>'PS-01 - Technologie'!M35</f>
        <v>0</v>
      </c>
      <c r="AZ88" s="97">
        <f>'PS-01 - Technologie'!H32</f>
        <v>0</v>
      </c>
      <c r="BA88" s="97">
        <f>'PS-01 - Technologie'!H33</f>
        <v>0</v>
      </c>
      <c r="BB88" s="97">
        <f>'PS-01 - Technologie'!H34</f>
        <v>0</v>
      </c>
      <c r="BC88" s="97">
        <f>'PS-01 - Technologie'!H35</f>
        <v>0</v>
      </c>
      <c r="BD88" s="99">
        <f>'PS-01 - Technologie'!H36</f>
        <v>0</v>
      </c>
      <c r="BT88" s="100" t="s">
        <v>86</v>
      </c>
      <c r="BV88" s="100" t="s">
        <v>80</v>
      </c>
      <c r="BW88" s="100" t="s">
        <v>87</v>
      </c>
      <c r="BX88" s="100" t="s">
        <v>81</v>
      </c>
    </row>
    <row r="89" spans="1:76" s="5" customFormat="1" ht="28.8" customHeight="1">
      <c r="A89" s="91" t="s">
        <v>83</v>
      </c>
      <c r="B89" s="92"/>
      <c r="C89" s="93"/>
      <c r="D89" s="240" t="s">
        <v>88</v>
      </c>
      <c r="E89" s="240"/>
      <c r="F89" s="240"/>
      <c r="G89" s="240"/>
      <c r="H89" s="240"/>
      <c r="I89" s="94"/>
      <c r="J89" s="240" t="s">
        <v>89</v>
      </c>
      <c r="K89" s="240"/>
      <c r="L89" s="240"/>
      <c r="M89" s="240"/>
      <c r="N89" s="240"/>
      <c r="O89" s="240"/>
      <c r="P89" s="240"/>
      <c r="Q89" s="240"/>
      <c r="R89" s="240"/>
      <c r="S89" s="240"/>
      <c r="T89" s="240"/>
      <c r="U89" s="240"/>
      <c r="V89" s="240"/>
      <c r="W89" s="240"/>
      <c r="X89" s="240"/>
      <c r="Y89" s="240"/>
      <c r="Z89" s="240"/>
      <c r="AA89" s="240"/>
      <c r="AB89" s="240"/>
      <c r="AC89" s="240"/>
      <c r="AD89" s="240"/>
      <c r="AE89" s="240"/>
      <c r="AF89" s="240"/>
      <c r="AG89" s="238">
        <f>'SO-01a - Přístřešek'!M30</f>
        <v>0</v>
      </c>
      <c r="AH89" s="239"/>
      <c r="AI89" s="239"/>
      <c r="AJ89" s="239"/>
      <c r="AK89" s="239"/>
      <c r="AL89" s="239"/>
      <c r="AM89" s="239"/>
      <c r="AN89" s="238">
        <f t="shared" si="0"/>
        <v>0</v>
      </c>
      <c r="AO89" s="239"/>
      <c r="AP89" s="239"/>
      <c r="AQ89" s="95"/>
      <c r="AS89" s="96">
        <f>'SO-01a - Přístřešek'!M28</f>
        <v>0</v>
      </c>
      <c r="AT89" s="97">
        <f t="shared" si="1"/>
        <v>0</v>
      </c>
      <c r="AU89" s="98">
        <f>'SO-01a - Přístřešek'!W127</f>
        <v>0</v>
      </c>
      <c r="AV89" s="97">
        <f>'SO-01a - Přístřešek'!M32</f>
        <v>0</v>
      </c>
      <c r="AW89" s="97">
        <f>'SO-01a - Přístřešek'!M33</f>
        <v>0</v>
      </c>
      <c r="AX89" s="97">
        <f>'SO-01a - Přístřešek'!M34</f>
        <v>0</v>
      </c>
      <c r="AY89" s="97">
        <f>'SO-01a - Přístřešek'!M35</f>
        <v>0</v>
      </c>
      <c r="AZ89" s="97">
        <f>'SO-01a - Přístřešek'!H32</f>
        <v>0</v>
      </c>
      <c r="BA89" s="97">
        <f>'SO-01a - Přístřešek'!H33</f>
        <v>0</v>
      </c>
      <c r="BB89" s="97">
        <f>'SO-01a - Přístřešek'!H34</f>
        <v>0</v>
      </c>
      <c r="BC89" s="97">
        <f>'SO-01a - Přístřešek'!H35</f>
        <v>0</v>
      </c>
      <c r="BD89" s="99">
        <f>'SO-01a - Přístřešek'!H36</f>
        <v>0</v>
      </c>
      <c r="BT89" s="100" t="s">
        <v>86</v>
      </c>
      <c r="BV89" s="100" t="s">
        <v>80</v>
      </c>
      <c r="BW89" s="100" t="s">
        <v>90</v>
      </c>
      <c r="BX89" s="100" t="s">
        <v>81</v>
      </c>
    </row>
    <row r="90" spans="1:76" s="5" customFormat="1" ht="28.8" customHeight="1">
      <c r="A90" s="91" t="s">
        <v>83</v>
      </c>
      <c r="B90" s="92"/>
      <c r="C90" s="93"/>
      <c r="D90" s="240" t="s">
        <v>91</v>
      </c>
      <c r="E90" s="240"/>
      <c r="F90" s="240"/>
      <c r="G90" s="240"/>
      <c r="H90" s="240"/>
      <c r="I90" s="94"/>
      <c r="J90" s="240" t="s">
        <v>92</v>
      </c>
      <c r="K90" s="240"/>
      <c r="L90" s="240"/>
      <c r="M90" s="240"/>
      <c r="N90" s="240"/>
      <c r="O90" s="240"/>
      <c r="P90" s="240"/>
      <c r="Q90" s="240"/>
      <c r="R90" s="240"/>
      <c r="S90" s="240"/>
      <c r="T90" s="240"/>
      <c r="U90" s="240"/>
      <c r="V90" s="240"/>
      <c r="W90" s="240"/>
      <c r="X90" s="240"/>
      <c r="Y90" s="240"/>
      <c r="Z90" s="240"/>
      <c r="AA90" s="240"/>
      <c r="AB90" s="240"/>
      <c r="AC90" s="240"/>
      <c r="AD90" s="240"/>
      <c r="AE90" s="240"/>
      <c r="AF90" s="240"/>
      <c r="AG90" s="238">
        <f>'SO-01b - Mycí plocha a ch...'!M30</f>
        <v>0</v>
      </c>
      <c r="AH90" s="239"/>
      <c r="AI90" s="239"/>
      <c r="AJ90" s="239"/>
      <c r="AK90" s="239"/>
      <c r="AL90" s="239"/>
      <c r="AM90" s="239"/>
      <c r="AN90" s="238">
        <f t="shared" si="0"/>
        <v>0</v>
      </c>
      <c r="AO90" s="239"/>
      <c r="AP90" s="239"/>
      <c r="AQ90" s="95"/>
      <c r="AS90" s="96">
        <f>'SO-01b - Mycí plocha a ch...'!M28</f>
        <v>0</v>
      </c>
      <c r="AT90" s="97">
        <f t="shared" si="1"/>
        <v>0</v>
      </c>
      <c r="AU90" s="98">
        <f>'SO-01b - Mycí plocha a ch...'!W122</f>
        <v>0</v>
      </c>
      <c r="AV90" s="97">
        <f>'SO-01b - Mycí plocha a ch...'!M32</f>
        <v>0</v>
      </c>
      <c r="AW90" s="97">
        <f>'SO-01b - Mycí plocha a ch...'!M33</f>
        <v>0</v>
      </c>
      <c r="AX90" s="97">
        <f>'SO-01b - Mycí plocha a ch...'!M34</f>
        <v>0</v>
      </c>
      <c r="AY90" s="97">
        <f>'SO-01b - Mycí plocha a ch...'!M35</f>
        <v>0</v>
      </c>
      <c r="AZ90" s="97">
        <f>'SO-01b - Mycí plocha a ch...'!H32</f>
        <v>0</v>
      </c>
      <c r="BA90" s="97">
        <f>'SO-01b - Mycí plocha a ch...'!H33</f>
        <v>0</v>
      </c>
      <c r="BB90" s="97">
        <f>'SO-01b - Mycí plocha a ch...'!H34</f>
        <v>0</v>
      </c>
      <c r="BC90" s="97">
        <f>'SO-01b - Mycí plocha a ch...'!H35</f>
        <v>0</v>
      </c>
      <c r="BD90" s="99">
        <f>'SO-01b - Mycí plocha a ch...'!H36</f>
        <v>0</v>
      </c>
      <c r="BT90" s="100" t="s">
        <v>86</v>
      </c>
      <c r="BV90" s="100" t="s">
        <v>80</v>
      </c>
      <c r="BW90" s="100" t="s">
        <v>93</v>
      </c>
      <c r="BX90" s="100" t="s">
        <v>81</v>
      </c>
    </row>
    <row r="91" spans="1:76" s="5" customFormat="1" ht="28.8" customHeight="1">
      <c r="A91" s="91" t="s">
        <v>83</v>
      </c>
      <c r="B91" s="92"/>
      <c r="C91" s="93"/>
      <c r="D91" s="240" t="s">
        <v>94</v>
      </c>
      <c r="E91" s="240"/>
      <c r="F91" s="240"/>
      <c r="G91" s="240"/>
      <c r="H91" s="240"/>
      <c r="I91" s="94"/>
      <c r="J91" s="240" t="s">
        <v>95</v>
      </c>
      <c r="K91" s="240"/>
      <c r="L91" s="240"/>
      <c r="M91" s="240"/>
      <c r="N91" s="240"/>
      <c r="O91" s="240"/>
      <c r="P91" s="240"/>
      <c r="Q91" s="240"/>
      <c r="R91" s="240"/>
      <c r="S91" s="240"/>
      <c r="T91" s="240"/>
      <c r="U91" s="240"/>
      <c r="V91" s="240"/>
      <c r="W91" s="240"/>
      <c r="X91" s="240"/>
      <c r="Y91" s="240"/>
      <c r="Z91" s="240"/>
      <c r="AA91" s="240"/>
      <c r="AB91" s="240"/>
      <c r="AC91" s="240"/>
      <c r="AD91" s="240"/>
      <c r="AE91" s="240"/>
      <c r="AF91" s="240"/>
      <c r="AG91" s="238">
        <f>'SO-01c - Jímky'!M30</f>
        <v>0</v>
      </c>
      <c r="AH91" s="239"/>
      <c r="AI91" s="239"/>
      <c r="AJ91" s="239"/>
      <c r="AK91" s="239"/>
      <c r="AL91" s="239"/>
      <c r="AM91" s="239"/>
      <c r="AN91" s="238">
        <f t="shared" si="0"/>
        <v>0</v>
      </c>
      <c r="AO91" s="239"/>
      <c r="AP91" s="239"/>
      <c r="AQ91" s="95"/>
      <c r="AS91" s="96">
        <f>'SO-01c - Jímky'!M28</f>
        <v>0</v>
      </c>
      <c r="AT91" s="97">
        <f t="shared" si="1"/>
        <v>0</v>
      </c>
      <c r="AU91" s="98">
        <f>'SO-01c - Jímky'!W120</f>
        <v>0</v>
      </c>
      <c r="AV91" s="97">
        <f>'SO-01c - Jímky'!M32</f>
        <v>0</v>
      </c>
      <c r="AW91" s="97">
        <f>'SO-01c - Jímky'!M33</f>
        <v>0</v>
      </c>
      <c r="AX91" s="97">
        <f>'SO-01c - Jímky'!M34</f>
        <v>0</v>
      </c>
      <c r="AY91" s="97">
        <f>'SO-01c - Jímky'!M35</f>
        <v>0</v>
      </c>
      <c r="AZ91" s="97">
        <f>'SO-01c - Jímky'!H32</f>
        <v>0</v>
      </c>
      <c r="BA91" s="97">
        <f>'SO-01c - Jímky'!H33</f>
        <v>0</v>
      </c>
      <c r="BB91" s="97">
        <f>'SO-01c - Jímky'!H34</f>
        <v>0</v>
      </c>
      <c r="BC91" s="97">
        <f>'SO-01c - Jímky'!H35</f>
        <v>0</v>
      </c>
      <c r="BD91" s="99">
        <f>'SO-01c - Jímky'!H36</f>
        <v>0</v>
      </c>
      <c r="BT91" s="100" t="s">
        <v>86</v>
      </c>
      <c r="BV91" s="100" t="s">
        <v>80</v>
      </c>
      <c r="BW91" s="100" t="s">
        <v>96</v>
      </c>
      <c r="BX91" s="100" t="s">
        <v>81</v>
      </c>
    </row>
    <row r="92" spans="1:76" s="5" customFormat="1" ht="28.8" customHeight="1">
      <c r="A92" s="91" t="s">
        <v>83</v>
      </c>
      <c r="B92" s="92"/>
      <c r="C92" s="93"/>
      <c r="D92" s="240" t="s">
        <v>97</v>
      </c>
      <c r="E92" s="240"/>
      <c r="F92" s="240"/>
      <c r="G92" s="240"/>
      <c r="H92" s="240"/>
      <c r="I92" s="94"/>
      <c r="J92" s="240" t="s">
        <v>98</v>
      </c>
      <c r="K92" s="240"/>
      <c r="L92" s="240"/>
      <c r="M92" s="240"/>
      <c r="N92" s="240"/>
      <c r="O92" s="240"/>
      <c r="P92" s="240"/>
      <c r="Q92" s="240"/>
      <c r="R92" s="240"/>
      <c r="S92" s="240"/>
      <c r="T92" s="240"/>
      <c r="U92" s="240"/>
      <c r="V92" s="240"/>
      <c r="W92" s="240"/>
      <c r="X92" s="240"/>
      <c r="Y92" s="240"/>
      <c r="Z92" s="240"/>
      <c r="AA92" s="240"/>
      <c r="AB92" s="240"/>
      <c r="AC92" s="240"/>
      <c r="AD92" s="240"/>
      <c r="AE92" s="240"/>
      <c r="AF92" s="240"/>
      <c r="AG92" s="238">
        <f>'SO-01d - Kanalizace'!M30</f>
        <v>0</v>
      </c>
      <c r="AH92" s="239"/>
      <c r="AI92" s="239"/>
      <c r="AJ92" s="239"/>
      <c r="AK92" s="239"/>
      <c r="AL92" s="239"/>
      <c r="AM92" s="239"/>
      <c r="AN92" s="238">
        <f t="shared" si="0"/>
        <v>0</v>
      </c>
      <c r="AO92" s="239"/>
      <c r="AP92" s="239"/>
      <c r="AQ92" s="95"/>
      <c r="AS92" s="96">
        <f>'SO-01d - Kanalizace'!M28</f>
        <v>0</v>
      </c>
      <c r="AT92" s="97">
        <f t="shared" si="1"/>
        <v>0</v>
      </c>
      <c r="AU92" s="98">
        <f>'SO-01d - Kanalizace'!W121</f>
        <v>0</v>
      </c>
      <c r="AV92" s="97">
        <f>'SO-01d - Kanalizace'!M32</f>
        <v>0</v>
      </c>
      <c r="AW92" s="97">
        <f>'SO-01d - Kanalizace'!M33</f>
        <v>0</v>
      </c>
      <c r="AX92" s="97">
        <f>'SO-01d - Kanalizace'!M34</f>
        <v>0</v>
      </c>
      <c r="AY92" s="97">
        <f>'SO-01d - Kanalizace'!M35</f>
        <v>0</v>
      </c>
      <c r="AZ92" s="97">
        <f>'SO-01d - Kanalizace'!H32</f>
        <v>0</v>
      </c>
      <c r="BA92" s="97">
        <f>'SO-01d - Kanalizace'!H33</f>
        <v>0</v>
      </c>
      <c r="BB92" s="97">
        <f>'SO-01d - Kanalizace'!H34</f>
        <v>0</v>
      </c>
      <c r="BC92" s="97">
        <f>'SO-01d - Kanalizace'!H35</f>
        <v>0</v>
      </c>
      <c r="BD92" s="99">
        <f>'SO-01d - Kanalizace'!H36</f>
        <v>0</v>
      </c>
      <c r="BT92" s="100" t="s">
        <v>86</v>
      </c>
      <c r="BV92" s="100" t="s">
        <v>80</v>
      </c>
      <c r="BW92" s="100" t="s">
        <v>99</v>
      </c>
      <c r="BX92" s="100" t="s">
        <v>81</v>
      </c>
    </row>
    <row r="93" spans="1:76" s="5" customFormat="1" ht="28.8" customHeight="1">
      <c r="A93" s="91" t="s">
        <v>83</v>
      </c>
      <c r="B93" s="92"/>
      <c r="C93" s="93"/>
      <c r="D93" s="240" t="s">
        <v>100</v>
      </c>
      <c r="E93" s="240"/>
      <c r="F93" s="240"/>
      <c r="G93" s="240"/>
      <c r="H93" s="240"/>
      <c r="I93" s="94"/>
      <c r="J93" s="240" t="s">
        <v>101</v>
      </c>
      <c r="K93" s="240"/>
      <c r="L93" s="240"/>
      <c r="M93" s="240"/>
      <c r="N93" s="240"/>
      <c r="O93" s="240"/>
      <c r="P93" s="240"/>
      <c r="Q93" s="240"/>
      <c r="R93" s="240"/>
      <c r="S93" s="240"/>
      <c r="T93" s="240"/>
      <c r="U93" s="240"/>
      <c r="V93" s="240"/>
      <c r="W93" s="240"/>
      <c r="X93" s="240"/>
      <c r="Y93" s="240"/>
      <c r="Z93" s="240"/>
      <c r="AA93" s="240"/>
      <c r="AB93" s="240"/>
      <c r="AC93" s="240"/>
      <c r="AD93" s="240"/>
      <c r="AE93" s="240"/>
      <c r="AF93" s="240"/>
      <c r="AG93" s="238">
        <f>'SO-01e - Vodovod'!M30</f>
        <v>0</v>
      </c>
      <c r="AH93" s="239"/>
      <c r="AI93" s="239"/>
      <c r="AJ93" s="239"/>
      <c r="AK93" s="239"/>
      <c r="AL93" s="239"/>
      <c r="AM93" s="239"/>
      <c r="AN93" s="238">
        <f t="shared" si="0"/>
        <v>0</v>
      </c>
      <c r="AO93" s="239"/>
      <c r="AP93" s="239"/>
      <c r="AQ93" s="95"/>
      <c r="AS93" s="96">
        <f>'SO-01e - Vodovod'!M28</f>
        <v>0</v>
      </c>
      <c r="AT93" s="97">
        <f t="shared" si="1"/>
        <v>0</v>
      </c>
      <c r="AU93" s="98">
        <f>'SO-01e - Vodovod'!W117</f>
        <v>0</v>
      </c>
      <c r="AV93" s="97">
        <f>'SO-01e - Vodovod'!M32</f>
        <v>0</v>
      </c>
      <c r="AW93" s="97">
        <f>'SO-01e - Vodovod'!M33</f>
        <v>0</v>
      </c>
      <c r="AX93" s="97">
        <f>'SO-01e - Vodovod'!M34</f>
        <v>0</v>
      </c>
      <c r="AY93" s="97">
        <f>'SO-01e - Vodovod'!M35</f>
        <v>0</v>
      </c>
      <c r="AZ93" s="97">
        <f>'SO-01e - Vodovod'!H32</f>
        <v>0</v>
      </c>
      <c r="BA93" s="97">
        <f>'SO-01e - Vodovod'!H33</f>
        <v>0</v>
      </c>
      <c r="BB93" s="97">
        <f>'SO-01e - Vodovod'!H34</f>
        <v>0</v>
      </c>
      <c r="BC93" s="97">
        <f>'SO-01e - Vodovod'!H35</f>
        <v>0</v>
      </c>
      <c r="BD93" s="99">
        <f>'SO-01e - Vodovod'!H36</f>
        <v>0</v>
      </c>
      <c r="BT93" s="100" t="s">
        <v>86</v>
      </c>
      <c r="BV93" s="100" t="s">
        <v>80</v>
      </c>
      <c r="BW93" s="100" t="s">
        <v>102</v>
      </c>
      <c r="BX93" s="100" t="s">
        <v>81</v>
      </c>
    </row>
    <row r="94" spans="1:76" s="5" customFormat="1" ht="14.4" customHeight="1">
      <c r="A94" s="91" t="s">
        <v>83</v>
      </c>
      <c r="B94" s="92"/>
      <c r="C94" s="93"/>
      <c r="D94" s="240" t="s">
        <v>103</v>
      </c>
      <c r="E94" s="240"/>
      <c r="F94" s="240"/>
      <c r="G94" s="240"/>
      <c r="H94" s="240"/>
      <c r="I94" s="94"/>
      <c r="J94" s="240" t="s">
        <v>104</v>
      </c>
      <c r="K94" s="240"/>
      <c r="L94" s="240"/>
      <c r="M94" s="240"/>
      <c r="N94" s="240"/>
      <c r="O94" s="240"/>
      <c r="P94" s="240"/>
      <c r="Q94" s="240"/>
      <c r="R94" s="240"/>
      <c r="S94" s="240"/>
      <c r="T94" s="240"/>
      <c r="U94" s="240"/>
      <c r="V94" s="240"/>
      <c r="W94" s="240"/>
      <c r="X94" s="240"/>
      <c r="Y94" s="240"/>
      <c r="Z94" s="240"/>
      <c r="AA94" s="240"/>
      <c r="AB94" s="240"/>
      <c r="AC94" s="240"/>
      <c r="AD94" s="240"/>
      <c r="AE94" s="240"/>
      <c r="AF94" s="240"/>
      <c r="AG94" s="238">
        <f>'SO-01f - Elektroinstalace'!M30</f>
        <v>0</v>
      </c>
      <c r="AH94" s="239"/>
      <c r="AI94" s="239"/>
      <c r="AJ94" s="239"/>
      <c r="AK94" s="239"/>
      <c r="AL94" s="239"/>
      <c r="AM94" s="239"/>
      <c r="AN94" s="238">
        <f t="shared" si="0"/>
        <v>0</v>
      </c>
      <c r="AO94" s="239"/>
      <c r="AP94" s="239"/>
      <c r="AQ94" s="95"/>
      <c r="AS94" s="101">
        <f>'SO-01f - Elektroinstalace'!M28</f>
        <v>0</v>
      </c>
      <c r="AT94" s="102">
        <f t="shared" si="1"/>
        <v>0</v>
      </c>
      <c r="AU94" s="103">
        <f>'SO-01f - Elektroinstalace'!W117</f>
        <v>0</v>
      </c>
      <c r="AV94" s="102">
        <f>'SO-01f - Elektroinstalace'!M32</f>
        <v>0</v>
      </c>
      <c r="AW94" s="102">
        <f>'SO-01f - Elektroinstalace'!M33</f>
        <v>0</v>
      </c>
      <c r="AX94" s="102">
        <f>'SO-01f - Elektroinstalace'!M34</f>
        <v>0</v>
      </c>
      <c r="AY94" s="102">
        <f>'SO-01f - Elektroinstalace'!M35</f>
        <v>0</v>
      </c>
      <c r="AZ94" s="102">
        <f>'SO-01f - Elektroinstalace'!H32</f>
        <v>0</v>
      </c>
      <c r="BA94" s="102">
        <f>'SO-01f - Elektroinstalace'!H33</f>
        <v>0</v>
      </c>
      <c r="BB94" s="102">
        <f>'SO-01f - Elektroinstalace'!H34</f>
        <v>0</v>
      </c>
      <c r="BC94" s="102">
        <f>'SO-01f - Elektroinstalace'!H35</f>
        <v>0</v>
      </c>
      <c r="BD94" s="104">
        <f>'SO-01f - Elektroinstalace'!H36</f>
        <v>0</v>
      </c>
      <c r="BT94" s="100" t="s">
        <v>86</v>
      </c>
      <c r="BV94" s="100" t="s">
        <v>80</v>
      </c>
      <c r="BW94" s="100" t="s">
        <v>105</v>
      </c>
      <c r="BX94" s="100" t="s">
        <v>81</v>
      </c>
    </row>
    <row r="95" spans="1:76" ht="12">
      <c r="B95" s="26"/>
      <c r="C95" s="29"/>
      <c r="D95" s="29"/>
      <c r="E95" s="29"/>
      <c r="F95" s="29"/>
      <c r="G95" s="29"/>
      <c r="H95" s="29"/>
      <c r="I95" s="29"/>
      <c r="J95" s="29"/>
      <c r="K95" s="29"/>
      <c r="L95" s="29"/>
      <c r="M95" s="29"/>
      <c r="N95" s="29"/>
      <c r="O95" s="29"/>
      <c r="P95" s="29"/>
      <c r="Q95" s="29"/>
      <c r="R95" s="2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  <c r="AF95" s="29"/>
      <c r="AG95" s="29"/>
      <c r="AH95" s="29"/>
      <c r="AI95" s="29"/>
      <c r="AJ95" s="29"/>
      <c r="AK95" s="29"/>
      <c r="AL95" s="29"/>
      <c r="AM95" s="29"/>
      <c r="AN95" s="29"/>
      <c r="AO95" s="29"/>
      <c r="AP95" s="29"/>
      <c r="AQ95" s="27"/>
    </row>
    <row r="96" spans="1:76" s="1" customFormat="1" ht="30" customHeight="1">
      <c r="B96" s="38"/>
      <c r="C96" s="83" t="s">
        <v>106</v>
      </c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246">
        <f>ROUND(SUM(AG97:AG100),2)</f>
        <v>0</v>
      </c>
      <c r="AH96" s="246"/>
      <c r="AI96" s="246"/>
      <c r="AJ96" s="246"/>
      <c r="AK96" s="246"/>
      <c r="AL96" s="246"/>
      <c r="AM96" s="246"/>
      <c r="AN96" s="246">
        <f>ROUND(SUM(AN97:AN100),2)</f>
        <v>0</v>
      </c>
      <c r="AO96" s="246"/>
      <c r="AP96" s="246"/>
      <c r="AQ96" s="40"/>
      <c r="AS96" s="79" t="s">
        <v>107</v>
      </c>
      <c r="AT96" s="80" t="s">
        <v>108</v>
      </c>
      <c r="AU96" s="80" t="s">
        <v>42</v>
      </c>
      <c r="AV96" s="81" t="s">
        <v>65</v>
      </c>
    </row>
    <row r="97" spans="2:89" s="1" customFormat="1" ht="19.95" customHeight="1">
      <c r="B97" s="38"/>
      <c r="C97" s="39"/>
      <c r="D97" s="105" t="s">
        <v>109</v>
      </c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241">
        <f>ROUND(AG87*AS97,2)</f>
        <v>0</v>
      </c>
      <c r="AH97" s="242"/>
      <c r="AI97" s="242"/>
      <c r="AJ97" s="242"/>
      <c r="AK97" s="242"/>
      <c r="AL97" s="242"/>
      <c r="AM97" s="242"/>
      <c r="AN97" s="242">
        <f>ROUND(AG97+AV97,2)</f>
        <v>0</v>
      </c>
      <c r="AO97" s="242"/>
      <c r="AP97" s="242"/>
      <c r="AQ97" s="40"/>
      <c r="AS97" s="106">
        <v>0</v>
      </c>
      <c r="AT97" s="107" t="s">
        <v>110</v>
      </c>
      <c r="AU97" s="107" t="s">
        <v>43</v>
      </c>
      <c r="AV97" s="108">
        <f>ROUND(IF(AU97="základní",AG97*L31,IF(AU97="snížená",AG97*L32,0)),2)</f>
        <v>0</v>
      </c>
      <c r="BV97" s="22" t="s">
        <v>111</v>
      </c>
      <c r="BY97" s="109">
        <f>IF(AU97="základní",AV97,0)</f>
        <v>0</v>
      </c>
      <c r="BZ97" s="109">
        <f>IF(AU97="snížená",AV97,0)</f>
        <v>0</v>
      </c>
      <c r="CA97" s="109">
        <v>0</v>
      </c>
      <c r="CB97" s="109">
        <v>0</v>
      </c>
      <c r="CC97" s="109">
        <v>0</v>
      </c>
      <c r="CD97" s="109">
        <f>IF(AU97="základní",AG97,0)</f>
        <v>0</v>
      </c>
      <c r="CE97" s="109">
        <f>IF(AU97="snížená",AG97,0)</f>
        <v>0</v>
      </c>
      <c r="CF97" s="109">
        <f>IF(AU97="zákl. přenesená",AG97,0)</f>
        <v>0</v>
      </c>
      <c r="CG97" s="109">
        <f>IF(AU97="sníž. přenesená",AG97,0)</f>
        <v>0</v>
      </c>
      <c r="CH97" s="109">
        <f>IF(AU97="nulová",AG97,0)</f>
        <v>0</v>
      </c>
      <c r="CI97" s="22">
        <f>IF(AU97="základní",1,IF(AU97="snížená",2,IF(AU97="zákl. přenesená",4,IF(AU97="sníž. přenesená",5,3))))</f>
        <v>1</v>
      </c>
      <c r="CJ97" s="22">
        <f>IF(AT97="stavební čast",1,IF(8897="investiční čast",2,3))</f>
        <v>1</v>
      </c>
      <c r="CK97" s="22" t="str">
        <f>IF(D97="Vyplň vlastní","","x")</f>
        <v>x</v>
      </c>
    </row>
    <row r="98" spans="2:89" s="1" customFormat="1" ht="19.95" customHeight="1">
      <c r="B98" s="38"/>
      <c r="C98" s="39"/>
      <c r="D98" s="243" t="s">
        <v>112</v>
      </c>
      <c r="E98" s="244"/>
      <c r="F98" s="244"/>
      <c r="G98" s="244"/>
      <c r="H98" s="244"/>
      <c r="I98" s="244"/>
      <c r="J98" s="244"/>
      <c r="K98" s="244"/>
      <c r="L98" s="244"/>
      <c r="M98" s="244"/>
      <c r="N98" s="244"/>
      <c r="O98" s="244"/>
      <c r="P98" s="244"/>
      <c r="Q98" s="244"/>
      <c r="R98" s="244"/>
      <c r="S98" s="244"/>
      <c r="T98" s="244"/>
      <c r="U98" s="244"/>
      <c r="V98" s="244"/>
      <c r="W98" s="244"/>
      <c r="X98" s="244"/>
      <c r="Y98" s="244"/>
      <c r="Z98" s="244"/>
      <c r="AA98" s="244"/>
      <c r="AB98" s="244"/>
      <c r="AC98" s="39"/>
      <c r="AD98" s="39"/>
      <c r="AE98" s="39"/>
      <c r="AF98" s="39"/>
      <c r="AG98" s="241">
        <f>AG87*AS98</f>
        <v>0</v>
      </c>
      <c r="AH98" s="242"/>
      <c r="AI98" s="242"/>
      <c r="AJ98" s="242"/>
      <c r="AK98" s="242"/>
      <c r="AL98" s="242"/>
      <c r="AM98" s="242"/>
      <c r="AN98" s="242">
        <f>AG98+AV98</f>
        <v>0</v>
      </c>
      <c r="AO98" s="242"/>
      <c r="AP98" s="242"/>
      <c r="AQ98" s="40"/>
      <c r="AS98" s="110">
        <v>0</v>
      </c>
      <c r="AT98" s="111" t="s">
        <v>110</v>
      </c>
      <c r="AU98" s="111" t="s">
        <v>43</v>
      </c>
      <c r="AV98" s="112">
        <f>ROUND(IF(AU98="nulová",0,IF(OR(AU98="základní",AU98="zákl. přenesená"),AG98*L31,AG98*L32)),2)</f>
        <v>0</v>
      </c>
      <c r="BV98" s="22" t="s">
        <v>113</v>
      </c>
      <c r="BY98" s="109">
        <f>IF(AU98="základní",AV98,0)</f>
        <v>0</v>
      </c>
      <c r="BZ98" s="109">
        <f>IF(AU98="snížená",AV98,0)</f>
        <v>0</v>
      </c>
      <c r="CA98" s="109">
        <f>IF(AU98="zákl. přenesená",AV98,0)</f>
        <v>0</v>
      </c>
      <c r="CB98" s="109">
        <f>IF(AU98="sníž. přenesená",AV98,0)</f>
        <v>0</v>
      </c>
      <c r="CC98" s="109">
        <f>IF(AU98="nulová",AV98,0)</f>
        <v>0</v>
      </c>
      <c r="CD98" s="109">
        <f>IF(AU98="základní",AG98,0)</f>
        <v>0</v>
      </c>
      <c r="CE98" s="109">
        <f>IF(AU98="snížená",AG98,0)</f>
        <v>0</v>
      </c>
      <c r="CF98" s="109">
        <f>IF(AU98="zákl. přenesená",AG98,0)</f>
        <v>0</v>
      </c>
      <c r="CG98" s="109">
        <f>IF(AU98="sníž. přenesená",AG98,0)</f>
        <v>0</v>
      </c>
      <c r="CH98" s="109">
        <f>IF(AU98="nulová",AG98,0)</f>
        <v>0</v>
      </c>
      <c r="CI98" s="22">
        <f>IF(AU98="základní",1,IF(AU98="snížená",2,IF(AU98="zákl. přenesená",4,IF(AU98="sníž. přenesená",5,3))))</f>
        <v>1</v>
      </c>
      <c r="CJ98" s="22">
        <f>IF(AT98="stavební čast",1,IF(8898="investiční čast",2,3))</f>
        <v>1</v>
      </c>
      <c r="CK98" s="22" t="str">
        <f>IF(D98="Vyplň vlastní","","x")</f>
        <v/>
      </c>
    </row>
    <row r="99" spans="2:89" s="1" customFormat="1" ht="19.95" customHeight="1">
      <c r="B99" s="38"/>
      <c r="C99" s="39"/>
      <c r="D99" s="243" t="s">
        <v>112</v>
      </c>
      <c r="E99" s="244"/>
      <c r="F99" s="244"/>
      <c r="G99" s="244"/>
      <c r="H99" s="244"/>
      <c r="I99" s="244"/>
      <c r="J99" s="244"/>
      <c r="K99" s="244"/>
      <c r="L99" s="244"/>
      <c r="M99" s="244"/>
      <c r="N99" s="244"/>
      <c r="O99" s="244"/>
      <c r="P99" s="244"/>
      <c r="Q99" s="244"/>
      <c r="R99" s="244"/>
      <c r="S99" s="244"/>
      <c r="T99" s="244"/>
      <c r="U99" s="244"/>
      <c r="V99" s="244"/>
      <c r="W99" s="244"/>
      <c r="X99" s="244"/>
      <c r="Y99" s="244"/>
      <c r="Z99" s="244"/>
      <c r="AA99" s="244"/>
      <c r="AB99" s="244"/>
      <c r="AC99" s="39"/>
      <c r="AD99" s="39"/>
      <c r="AE99" s="39"/>
      <c r="AF99" s="39"/>
      <c r="AG99" s="241">
        <f>AG87*AS99</f>
        <v>0</v>
      </c>
      <c r="AH99" s="242"/>
      <c r="AI99" s="242"/>
      <c r="AJ99" s="242"/>
      <c r="AK99" s="242"/>
      <c r="AL99" s="242"/>
      <c r="AM99" s="242"/>
      <c r="AN99" s="242">
        <f>AG99+AV99</f>
        <v>0</v>
      </c>
      <c r="AO99" s="242"/>
      <c r="AP99" s="242"/>
      <c r="AQ99" s="40"/>
      <c r="AS99" s="110">
        <v>0</v>
      </c>
      <c r="AT99" s="111" t="s">
        <v>110</v>
      </c>
      <c r="AU99" s="111" t="s">
        <v>43</v>
      </c>
      <c r="AV99" s="112">
        <f>ROUND(IF(AU99="nulová",0,IF(OR(AU99="základní",AU99="zákl. přenesená"),AG99*L31,AG99*L32)),2)</f>
        <v>0</v>
      </c>
      <c r="BV99" s="22" t="s">
        <v>113</v>
      </c>
      <c r="BY99" s="109">
        <f>IF(AU99="základní",AV99,0)</f>
        <v>0</v>
      </c>
      <c r="BZ99" s="109">
        <f>IF(AU99="snížená",AV99,0)</f>
        <v>0</v>
      </c>
      <c r="CA99" s="109">
        <f>IF(AU99="zákl. přenesená",AV99,0)</f>
        <v>0</v>
      </c>
      <c r="CB99" s="109">
        <f>IF(AU99="sníž. přenesená",AV99,0)</f>
        <v>0</v>
      </c>
      <c r="CC99" s="109">
        <f>IF(AU99="nulová",AV99,0)</f>
        <v>0</v>
      </c>
      <c r="CD99" s="109">
        <f>IF(AU99="základní",AG99,0)</f>
        <v>0</v>
      </c>
      <c r="CE99" s="109">
        <f>IF(AU99="snížená",AG99,0)</f>
        <v>0</v>
      </c>
      <c r="CF99" s="109">
        <f>IF(AU99="zákl. přenesená",AG99,0)</f>
        <v>0</v>
      </c>
      <c r="CG99" s="109">
        <f>IF(AU99="sníž. přenesená",AG99,0)</f>
        <v>0</v>
      </c>
      <c r="CH99" s="109">
        <f>IF(AU99="nulová",AG99,0)</f>
        <v>0</v>
      </c>
      <c r="CI99" s="22">
        <f>IF(AU99="základní",1,IF(AU99="snížená",2,IF(AU99="zákl. přenesená",4,IF(AU99="sníž. přenesená",5,3))))</f>
        <v>1</v>
      </c>
      <c r="CJ99" s="22">
        <f>IF(AT99="stavební čast",1,IF(8899="investiční čast",2,3))</f>
        <v>1</v>
      </c>
      <c r="CK99" s="22" t="str">
        <f>IF(D99="Vyplň vlastní","","x")</f>
        <v/>
      </c>
    </row>
    <row r="100" spans="2:89" s="1" customFormat="1" ht="19.95" customHeight="1">
      <c r="B100" s="38"/>
      <c r="C100" s="39"/>
      <c r="D100" s="243" t="s">
        <v>112</v>
      </c>
      <c r="E100" s="244"/>
      <c r="F100" s="244"/>
      <c r="G100" s="244"/>
      <c r="H100" s="244"/>
      <c r="I100" s="244"/>
      <c r="J100" s="244"/>
      <c r="K100" s="244"/>
      <c r="L100" s="244"/>
      <c r="M100" s="244"/>
      <c r="N100" s="244"/>
      <c r="O100" s="244"/>
      <c r="P100" s="244"/>
      <c r="Q100" s="244"/>
      <c r="R100" s="244"/>
      <c r="S100" s="244"/>
      <c r="T100" s="244"/>
      <c r="U100" s="244"/>
      <c r="V100" s="244"/>
      <c r="W100" s="244"/>
      <c r="X100" s="244"/>
      <c r="Y100" s="244"/>
      <c r="Z100" s="244"/>
      <c r="AA100" s="244"/>
      <c r="AB100" s="244"/>
      <c r="AC100" s="39"/>
      <c r="AD100" s="39"/>
      <c r="AE100" s="39"/>
      <c r="AF100" s="39"/>
      <c r="AG100" s="241">
        <f>AG87*AS100</f>
        <v>0</v>
      </c>
      <c r="AH100" s="242"/>
      <c r="AI100" s="242"/>
      <c r="AJ100" s="242"/>
      <c r="AK100" s="242"/>
      <c r="AL100" s="242"/>
      <c r="AM100" s="242"/>
      <c r="AN100" s="242">
        <f>AG100+AV100</f>
        <v>0</v>
      </c>
      <c r="AO100" s="242"/>
      <c r="AP100" s="242"/>
      <c r="AQ100" s="40"/>
      <c r="AS100" s="113">
        <v>0</v>
      </c>
      <c r="AT100" s="114" t="s">
        <v>110</v>
      </c>
      <c r="AU100" s="114" t="s">
        <v>43</v>
      </c>
      <c r="AV100" s="115">
        <f>ROUND(IF(AU100="nulová",0,IF(OR(AU100="základní",AU100="zákl. přenesená"),AG100*L31,AG100*L32)),2)</f>
        <v>0</v>
      </c>
      <c r="BV100" s="22" t="s">
        <v>113</v>
      </c>
      <c r="BY100" s="109">
        <f>IF(AU100="základní",AV100,0)</f>
        <v>0</v>
      </c>
      <c r="BZ100" s="109">
        <f>IF(AU100="snížená",AV100,0)</f>
        <v>0</v>
      </c>
      <c r="CA100" s="109">
        <f>IF(AU100="zákl. přenesená",AV100,0)</f>
        <v>0</v>
      </c>
      <c r="CB100" s="109">
        <f>IF(AU100="sníž. přenesená",AV100,0)</f>
        <v>0</v>
      </c>
      <c r="CC100" s="109">
        <f>IF(AU100="nulová",AV100,0)</f>
        <v>0</v>
      </c>
      <c r="CD100" s="109">
        <f>IF(AU100="základní",AG100,0)</f>
        <v>0</v>
      </c>
      <c r="CE100" s="109">
        <f>IF(AU100="snížená",AG100,0)</f>
        <v>0</v>
      </c>
      <c r="CF100" s="109">
        <f>IF(AU100="zákl. přenesená",AG100,0)</f>
        <v>0</v>
      </c>
      <c r="CG100" s="109">
        <f>IF(AU100="sníž. přenesená",AG100,0)</f>
        <v>0</v>
      </c>
      <c r="CH100" s="109">
        <f>IF(AU100="nulová",AG100,0)</f>
        <v>0</v>
      </c>
      <c r="CI100" s="22">
        <f>IF(AU100="základní",1,IF(AU100="snížená",2,IF(AU100="zákl. přenesená",4,IF(AU100="sníž. přenesená",5,3))))</f>
        <v>1</v>
      </c>
      <c r="CJ100" s="22">
        <f>IF(AT100="stavební čast",1,IF(88100="investiční čast",2,3))</f>
        <v>1</v>
      </c>
      <c r="CK100" s="22" t="str">
        <f>IF(D100="Vyplň vlastní","","x")</f>
        <v/>
      </c>
    </row>
    <row r="101" spans="2:89" s="1" customFormat="1" ht="10.8" customHeight="1">
      <c r="B101" s="38"/>
      <c r="C101" s="39"/>
      <c r="D101" s="39"/>
      <c r="E101" s="39"/>
      <c r="F101" s="39"/>
      <c r="G101" s="39"/>
      <c r="H101" s="39"/>
      <c r="I101" s="39"/>
      <c r="J101" s="39"/>
      <c r="K101" s="39"/>
      <c r="L101" s="39"/>
      <c r="M101" s="39"/>
      <c r="N101" s="39"/>
      <c r="O101" s="39"/>
      <c r="P101" s="39"/>
      <c r="Q101" s="39"/>
      <c r="R101" s="39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F101" s="39"/>
      <c r="AG101" s="39"/>
      <c r="AH101" s="39"/>
      <c r="AI101" s="39"/>
      <c r="AJ101" s="39"/>
      <c r="AK101" s="39"/>
      <c r="AL101" s="39"/>
      <c r="AM101" s="39"/>
      <c r="AN101" s="39"/>
      <c r="AO101" s="39"/>
      <c r="AP101" s="39"/>
      <c r="AQ101" s="40"/>
    </row>
    <row r="102" spans="2:89" s="1" customFormat="1" ht="30" customHeight="1">
      <c r="B102" s="38"/>
      <c r="C102" s="116" t="s">
        <v>114</v>
      </c>
      <c r="D102" s="117"/>
      <c r="E102" s="117"/>
      <c r="F102" s="117"/>
      <c r="G102" s="117"/>
      <c r="H102" s="117"/>
      <c r="I102" s="117"/>
      <c r="J102" s="117"/>
      <c r="K102" s="117"/>
      <c r="L102" s="117"/>
      <c r="M102" s="117"/>
      <c r="N102" s="117"/>
      <c r="O102" s="117"/>
      <c r="P102" s="117"/>
      <c r="Q102" s="117"/>
      <c r="R102" s="117"/>
      <c r="S102" s="117"/>
      <c r="T102" s="117"/>
      <c r="U102" s="117"/>
      <c r="V102" s="117"/>
      <c r="W102" s="117"/>
      <c r="X102" s="117"/>
      <c r="Y102" s="117"/>
      <c r="Z102" s="117"/>
      <c r="AA102" s="117"/>
      <c r="AB102" s="117"/>
      <c r="AC102" s="117"/>
      <c r="AD102" s="117"/>
      <c r="AE102" s="117"/>
      <c r="AF102" s="117"/>
      <c r="AG102" s="247">
        <f>ROUND(AG87+AG96,2)</f>
        <v>0</v>
      </c>
      <c r="AH102" s="247"/>
      <c r="AI102" s="247"/>
      <c r="AJ102" s="247"/>
      <c r="AK102" s="247"/>
      <c r="AL102" s="247"/>
      <c r="AM102" s="247"/>
      <c r="AN102" s="247">
        <f>AN87+AN96</f>
        <v>0</v>
      </c>
      <c r="AO102" s="247"/>
      <c r="AP102" s="247"/>
      <c r="AQ102" s="40"/>
    </row>
    <row r="103" spans="2:89" s="1" customFormat="1" ht="6.9" customHeight="1">
      <c r="B103" s="62"/>
      <c r="C103" s="63"/>
      <c r="D103" s="63"/>
      <c r="E103" s="63"/>
      <c r="F103" s="63"/>
      <c r="G103" s="63"/>
      <c r="H103" s="63"/>
      <c r="I103" s="63"/>
      <c r="J103" s="63"/>
      <c r="K103" s="63"/>
      <c r="L103" s="63"/>
      <c r="M103" s="63"/>
      <c r="N103" s="63"/>
      <c r="O103" s="63"/>
      <c r="P103" s="63"/>
      <c r="Q103" s="63"/>
      <c r="R103" s="63"/>
      <c r="S103" s="63"/>
      <c r="T103" s="63"/>
      <c r="U103" s="63"/>
      <c r="V103" s="63"/>
      <c r="W103" s="63"/>
      <c r="X103" s="63"/>
      <c r="Y103" s="63"/>
      <c r="Z103" s="63"/>
      <c r="AA103" s="63"/>
      <c r="AB103" s="63"/>
      <c r="AC103" s="63"/>
      <c r="AD103" s="63"/>
      <c r="AE103" s="63"/>
      <c r="AF103" s="63"/>
      <c r="AG103" s="63"/>
      <c r="AH103" s="63"/>
      <c r="AI103" s="63"/>
      <c r="AJ103" s="63"/>
      <c r="AK103" s="63"/>
      <c r="AL103" s="63"/>
      <c r="AM103" s="63"/>
      <c r="AN103" s="63"/>
      <c r="AO103" s="63"/>
      <c r="AP103" s="63"/>
      <c r="AQ103" s="64"/>
    </row>
  </sheetData>
  <mergeCells count="82">
    <mergeCell ref="AG96:AM96"/>
    <mergeCell ref="AN96:AP96"/>
    <mergeCell ref="AG102:AM102"/>
    <mergeCell ref="AN102:AP102"/>
    <mergeCell ref="AR2:BE2"/>
    <mergeCell ref="D99:AB99"/>
    <mergeCell ref="AG99:AM99"/>
    <mergeCell ref="AN99:AP99"/>
    <mergeCell ref="D100:AB100"/>
    <mergeCell ref="AG100:AM100"/>
    <mergeCell ref="AN100:AP100"/>
    <mergeCell ref="AG97:AM97"/>
    <mergeCell ref="AN97:AP97"/>
    <mergeCell ref="D98:AB98"/>
    <mergeCell ref="AG98:AM98"/>
    <mergeCell ref="AN98:AP98"/>
    <mergeCell ref="AN93:AP93"/>
    <mergeCell ref="AG93:AM93"/>
    <mergeCell ref="D93:H93"/>
    <mergeCell ref="J93:AF93"/>
    <mergeCell ref="AN94:AP94"/>
    <mergeCell ref="AG94:AM94"/>
    <mergeCell ref="D94:H94"/>
    <mergeCell ref="J94:AF94"/>
    <mergeCell ref="AN91:AP91"/>
    <mergeCell ref="AG91:AM91"/>
    <mergeCell ref="D91:H91"/>
    <mergeCell ref="J91:AF91"/>
    <mergeCell ref="AN92:AP92"/>
    <mergeCell ref="AG92:AM92"/>
    <mergeCell ref="D92:H92"/>
    <mergeCell ref="J92:AF92"/>
    <mergeCell ref="AN89:AP89"/>
    <mergeCell ref="AG89:AM89"/>
    <mergeCell ref="D89:H89"/>
    <mergeCell ref="J89:AF89"/>
    <mergeCell ref="AN90:AP90"/>
    <mergeCell ref="AG90:AM90"/>
    <mergeCell ref="D90:H90"/>
    <mergeCell ref="J90:AF90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  <mergeCell ref="AK37:AO37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dataValidations count="2">
    <dataValidation type="list" allowBlank="1" showInputMessage="1" showErrorMessage="1" error="Povoleny jsou hodnoty základní, snížená, zákl. přenesená, sníž. přenesená, nulová." sqref="AU97:AU101" xr:uid="{00000000-0002-0000-0000-000000000000}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7:AT101" xr:uid="{00000000-0002-0000-0000-000001000000}">
      <formula1>"stavební čast, technologická čast, investiční čast"</formula1>
    </dataValidation>
  </dataValidations>
  <hyperlinks>
    <hyperlink ref="K1:S1" location="C2" display="1) Souhrnný list stavby" xr:uid="{00000000-0004-0000-0000-000000000000}"/>
    <hyperlink ref="W1:AF1" location="C87" display="2) Rekapitulace objektů" xr:uid="{00000000-0004-0000-0000-000001000000}"/>
    <hyperlink ref="A88" location="'PS-01 - Technologie'!C2" display="/" xr:uid="{00000000-0004-0000-0000-000002000000}"/>
    <hyperlink ref="A89" location="'SO-01a - Přístřešek'!C2" display="/" xr:uid="{00000000-0004-0000-0000-000003000000}"/>
    <hyperlink ref="A90" location="'SO-01b - Mycí plocha a ch...'!C2" display="/" xr:uid="{00000000-0004-0000-0000-000004000000}"/>
    <hyperlink ref="A91" location="'SO-01c - Jímky'!C2" display="/" xr:uid="{00000000-0004-0000-0000-000005000000}"/>
    <hyperlink ref="A92" location="'SO-01d - Kanalizace'!C2" display="/" xr:uid="{00000000-0004-0000-0000-000006000000}"/>
    <hyperlink ref="A93" location="'SO-01e - Vodovod'!C2" display="/" xr:uid="{00000000-0004-0000-0000-000007000000}"/>
    <hyperlink ref="A94" location="'SO-01f - Elektroinstalace'!C2" display="/" xr:uid="{00000000-0004-0000-0000-000008000000}"/>
  </hyperlinks>
  <pageMargins left="0.58333330000000005" right="0.58333330000000005" top="0.5" bottom="0.46666669999999999" header="0" footer="0"/>
  <pageSetup paperSize="9" scale="87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N144"/>
  <sheetViews>
    <sheetView showGridLines="0" workbookViewId="0">
      <pane ySplit="1" topLeftCell="A2" activePane="bottomLeft" state="frozen"/>
      <selection pane="bottomLeft" activeCell="B1" sqref="B1"/>
    </sheetView>
  </sheetViews>
  <sheetFormatPr defaultRowHeight="14.4"/>
  <cols>
    <col min="1" max="1" width="7.140625" customWidth="1"/>
    <col min="2" max="2" width="1.85546875" customWidth="1"/>
    <col min="3" max="3" width="4.5703125" customWidth="1"/>
    <col min="4" max="4" width="4.7109375" customWidth="1"/>
    <col min="5" max="5" width="18.85546875" customWidth="1"/>
    <col min="6" max="7" width="12.28515625" customWidth="1"/>
    <col min="8" max="8" width="13.7109375" customWidth="1"/>
    <col min="9" max="9" width="7.7109375" customWidth="1"/>
    <col min="10" max="10" width="5.7109375" customWidth="1"/>
    <col min="11" max="11" width="12.7109375" customWidth="1"/>
    <col min="12" max="12" width="13.28515625" customWidth="1"/>
    <col min="13" max="14" width="6.5703125" customWidth="1"/>
    <col min="15" max="15" width="2.140625" customWidth="1"/>
    <col min="16" max="16" width="13.7109375" customWidth="1"/>
    <col min="17" max="17" width="4.5703125" customWidth="1"/>
    <col min="18" max="18" width="1.85546875" customWidth="1"/>
    <col min="19" max="19" width="7" customWidth="1"/>
    <col min="20" max="20" width="25.42578125" hidden="1" customWidth="1"/>
    <col min="21" max="21" width="14" hidden="1" customWidth="1"/>
    <col min="22" max="22" width="10.5703125" hidden="1" customWidth="1"/>
    <col min="23" max="23" width="14" hidden="1" customWidth="1"/>
    <col min="24" max="24" width="10.42578125" hidden="1" customWidth="1"/>
    <col min="25" max="25" width="12.85546875" hidden="1" customWidth="1"/>
    <col min="26" max="26" width="9.42578125" hidden="1" customWidth="1"/>
    <col min="27" max="27" width="12.85546875" hidden="1" customWidth="1"/>
    <col min="28" max="28" width="14" hidden="1" customWidth="1"/>
    <col min="29" max="29" width="9.42578125" customWidth="1"/>
    <col min="30" max="30" width="12.85546875" customWidth="1"/>
    <col min="31" max="31" width="14" customWidth="1"/>
    <col min="44" max="65" width="9.140625" hidden="1"/>
  </cols>
  <sheetData>
    <row r="1" spans="1:66" ht="21.75" customHeight="1">
      <c r="A1" s="118"/>
      <c r="B1" s="15"/>
      <c r="C1" s="15"/>
      <c r="D1" s="16" t="s">
        <v>1</v>
      </c>
      <c r="E1" s="15"/>
      <c r="F1" s="17" t="s">
        <v>115</v>
      </c>
      <c r="G1" s="17"/>
      <c r="H1" s="291" t="s">
        <v>116</v>
      </c>
      <c r="I1" s="291"/>
      <c r="J1" s="291"/>
      <c r="K1" s="291"/>
      <c r="L1" s="17" t="s">
        <v>117</v>
      </c>
      <c r="M1" s="15"/>
      <c r="N1" s="15"/>
      <c r="O1" s="16" t="s">
        <v>118</v>
      </c>
      <c r="P1" s="15"/>
      <c r="Q1" s="15"/>
      <c r="R1" s="15"/>
      <c r="S1" s="17" t="s">
        <v>119</v>
      </c>
      <c r="T1" s="17"/>
      <c r="U1" s="118"/>
      <c r="V1" s="1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spans="1:66" ht="36.9" customHeight="1">
      <c r="B2" s="300"/>
      <c r="C2" s="301" t="s">
        <v>7</v>
      </c>
      <c r="D2" s="302"/>
      <c r="E2" s="302"/>
      <c r="F2" s="302"/>
      <c r="G2" s="302"/>
      <c r="H2" s="302"/>
      <c r="I2" s="302"/>
      <c r="J2" s="302"/>
      <c r="K2" s="302"/>
      <c r="L2" s="302"/>
      <c r="M2" s="302"/>
      <c r="N2" s="302"/>
      <c r="O2" s="302"/>
      <c r="P2" s="302"/>
      <c r="Q2" s="302"/>
      <c r="R2" s="300"/>
      <c r="S2" s="248" t="s">
        <v>8</v>
      </c>
      <c r="T2" s="249"/>
      <c r="U2" s="249"/>
      <c r="V2" s="249"/>
      <c r="W2" s="249"/>
      <c r="X2" s="249"/>
      <c r="Y2" s="249"/>
      <c r="Z2" s="249"/>
      <c r="AA2" s="249"/>
      <c r="AB2" s="249"/>
      <c r="AC2" s="249"/>
      <c r="AT2" s="22" t="s">
        <v>87</v>
      </c>
    </row>
    <row r="3" spans="1:66" ht="6.9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5"/>
      <c r="AT3" s="22" t="s">
        <v>120</v>
      </c>
    </row>
    <row r="4" spans="1:66" ht="36.9" customHeight="1">
      <c r="B4" s="26"/>
      <c r="C4" s="207" t="s">
        <v>121</v>
      </c>
      <c r="D4" s="208"/>
      <c r="E4" s="208"/>
      <c r="F4" s="208"/>
      <c r="G4" s="208"/>
      <c r="H4" s="208"/>
      <c r="I4" s="208"/>
      <c r="J4" s="208"/>
      <c r="K4" s="208"/>
      <c r="L4" s="208"/>
      <c r="M4" s="208"/>
      <c r="N4" s="208"/>
      <c r="O4" s="208"/>
      <c r="P4" s="208"/>
      <c r="Q4" s="208"/>
      <c r="R4" s="27"/>
      <c r="T4" s="21" t="s">
        <v>13</v>
      </c>
      <c r="AT4" s="22" t="s">
        <v>6</v>
      </c>
    </row>
    <row r="5" spans="1:66" ht="6.9" customHeight="1">
      <c r="B5" s="26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7"/>
    </row>
    <row r="6" spans="1:66" ht="25.35" customHeight="1">
      <c r="B6" s="26"/>
      <c r="C6" s="29"/>
      <c r="D6" s="33" t="s">
        <v>19</v>
      </c>
      <c r="E6" s="29"/>
      <c r="F6" s="250" t="str">
        <f>'Rekapitulace stavby'!K6</f>
        <v>Mycí plocha pro zemědělskou techniku</v>
      </c>
      <c r="G6" s="251"/>
      <c r="H6" s="251"/>
      <c r="I6" s="251"/>
      <c r="J6" s="251"/>
      <c r="K6" s="251"/>
      <c r="L6" s="251"/>
      <c r="M6" s="251"/>
      <c r="N6" s="251"/>
      <c r="O6" s="251"/>
      <c r="P6" s="251"/>
      <c r="Q6" s="29"/>
      <c r="R6" s="27"/>
    </row>
    <row r="7" spans="1:66" s="1" customFormat="1" ht="32.85" customHeight="1">
      <c r="B7" s="38"/>
      <c r="C7" s="39"/>
      <c r="D7" s="32" t="s">
        <v>122</v>
      </c>
      <c r="E7" s="39"/>
      <c r="F7" s="213" t="s">
        <v>123</v>
      </c>
      <c r="G7" s="252"/>
      <c r="H7" s="252"/>
      <c r="I7" s="252"/>
      <c r="J7" s="252"/>
      <c r="K7" s="252"/>
      <c r="L7" s="252"/>
      <c r="M7" s="252"/>
      <c r="N7" s="252"/>
      <c r="O7" s="252"/>
      <c r="P7" s="252"/>
      <c r="Q7" s="39"/>
      <c r="R7" s="40"/>
    </row>
    <row r="8" spans="1:66" s="1" customFormat="1" ht="14.4" customHeight="1">
      <c r="B8" s="38"/>
      <c r="C8" s="39"/>
      <c r="D8" s="33" t="s">
        <v>21</v>
      </c>
      <c r="E8" s="39"/>
      <c r="F8" s="31" t="s">
        <v>5</v>
      </c>
      <c r="G8" s="39"/>
      <c r="H8" s="39"/>
      <c r="I8" s="39"/>
      <c r="J8" s="39"/>
      <c r="K8" s="39"/>
      <c r="L8" s="39"/>
      <c r="M8" s="33" t="s">
        <v>22</v>
      </c>
      <c r="N8" s="39"/>
      <c r="O8" s="31" t="s">
        <v>5</v>
      </c>
      <c r="P8" s="39"/>
      <c r="Q8" s="39"/>
      <c r="R8" s="40"/>
    </row>
    <row r="9" spans="1:66" s="1" customFormat="1" ht="14.4" customHeight="1">
      <c r="B9" s="38"/>
      <c r="C9" s="39"/>
      <c r="D9" s="33" t="s">
        <v>23</v>
      </c>
      <c r="E9" s="39"/>
      <c r="F9" s="31" t="s">
        <v>24</v>
      </c>
      <c r="G9" s="39"/>
      <c r="H9" s="39"/>
      <c r="I9" s="39"/>
      <c r="J9" s="39"/>
      <c r="K9" s="39"/>
      <c r="L9" s="39"/>
      <c r="M9" s="33" t="s">
        <v>25</v>
      </c>
      <c r="N9" s="39"/>
      <c r="O9" s="253" t="str">
        <f>'Rekapitulace stavby'!AN8</f>
        <v>29. 7. 2018</v>
      </c>
      <c r="P9" s="254"/>
      <c r="Q9" s="39"/>
      <c r="R9" s="40"/>
    </row>
    <row r="10" spans="1:66" s="1" customFormat="1" ht="10.8" customHeight="1">
      <c r="B10" s="38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40"/>
    </row>
    <row r="11" spans="1:66" s="1" customFormat="1" ht="14.4" customHeight="1">
      <c r="B11" s="38"/>
      <c r="C11" s="39"/>
      <c r="D11" s="33" t="s">
        <v>27</v>
      </c>
      <c r="E11" s="39"/>
      <c r="F11" s="39"/>
      <c r="G11" s="39"/>
      <c r="H11" s="39"/>
      <c r="I11" s="39"/>
      <c r="J11" s="39"/>
      <c r="K11" s="39"/>
      <c r="L11" s="39"/>
      <c r="M11" s="33" t="s">
        <v>28</v>
      </c>
      <c r="N11" s="39"/>
      <c r="O11" s="211" t="s">
        <v>5</v>
      </c>
      <c r="P11" s="211"/>
      <c r="Q11" s="39"/>
      <c r="R11" s="40"/>
    </row>
    <row r="12" spans="1:66" s="1" customFormat="1" ht="18" customHeight="1">
      <c r="B12" s="38"/>
      <c r="C12" s="39"/>
      <c r="D12" s="39"/>
      <c r="E12" s="31" t="s">
        <v>29</v>
      </c>
      <c r="F12" s="39"/>
      <c r="G12" s="39"/>
      <c r="H12" s="39"/>
      <c r="I12" s="39"/>
      <c r="J12" s="39"/>
      <c r="K12" s="39"/>
      <c r="L12" s="39"/>
      <c r="M12" s="33" t="s">
        <v>30</v>
      </c>
      <c r="N12" s="39"/>
      <c r="O12" s="211" t="s">
        <v>5</v>
      </c>
      <c r="P12" s="211"/>
      <c r="Q12" s="39"/>
      <c r="R12" s="40"/>
    </row>
    <row r="13" spans="1:66" s="1" customFormat="1" ht="6.9" customHeight="1">
      <c r="B13" s="38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40"/>
    </row>
    <row r="14" spans="1:66" s="1" customFormat="1" ht="14.4" customHeight="1">
      <c r="B14" s="38"/>
      <c r="C14" s="39"/>
      <c r="D14" s="33" t="s">
        <v>31</v>
      </c>
      <c r="E14" s="39"/>
      <c r="F14" s="39"/>
      <c r="G14" s="39"/>
      <c r="H14" s="39"/>
      <c r="I14" s="39"/>
      <c r="J14" s="39"/>
      <c r="K14" s="39"/>
      <c r="L14" s="39"/>
      <c r="M14" s="33" t="s">
        <v>28</v>
      </c>
      <c r="N14" s="39"/>
      <c r="O14" s="255" t="str">
        <f>IF('Rekapitulace stavby'!AN13="","",'Rekapitulace stavby'!AN13)</f>
        <v>Vyplň údaj</v>
      </c>
      <c r="P14" s="211"/>
      <c r="Q14" s="39"/>
      <c r="R14" s="40"/>
    </row>
    <row r="15" spans="1:66" s="1" customFormat="1" ht="18" customHeight="1">
      <c r="B15" s="38"/>
      <c r="C15" s="39"/>
      <c r="D15" s="39"/>
      <c r="E15" s="255" t="str">
        <f>IF('Rekapitulace stavby'!E14="","",'Rekapitulace stavby'!E14)</f>
        <v>Vyplň údaj</v>
      </c>
      <c r="F15" s="256"/>
      <c r="G15" s="256"/>
      <c r="H15" s="256"/>
      <c r="I15" s="256"/>
      <c r="J15" s="256"/>
      <c r="K15" s="256"/>
      <c r="L15" s="256"/>
      <c r="M15" s="33" t="s">
        <v>30</v>
      </c>
      <c r="N15" s="39"/>
      <c r="O15" s="255" t="str">
        <f>IF('Rekapitulace stavby'!AN14="","",'Rekapitulace stavby'!AN14)</f>
        <v>Vyplň údaj</v>
      </c>
      <c r="P15" s="211"/>
      <c r="Q15" s="39"/>
      <c r="R15" s="40"/>
    </row>
    <row r="16" spans="1:66" s="1" customFormat="1" ht="6.9" customHeight="1">
      <c r="B16" s="38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40"/>
    </row>
    <row r="17" spans="2:18" s="1" customFormat="1" ht="14.4" customHeight="1">
      <c r="B17" s="38"/>
      <c r="C17" s="39"/>
      <c r="D17" s="33" t="s">
        <v>33</v>
      </c>
      <c r="E17" s="39"/>
      <c r="F17" s="39"/>
      <c r="G17" s="39"/>
      <c r="H17" s="39"/>
      <c r="I17" s="39"/>
      <c r="J17" s="39"/>
      <c r="K17" s="39"/>
      <c r="L17" s="39"/>
      <c r="M17" s="33" t="s">
        <v>28</v>
      </c>
      <c r="N17" s="39"/>
      <c r="O17" s="211" t="s">
        <v>5</v>
      </c>
      <c r="P17" s="211"/>
      <c r="Q17" s="39"/>
      <c r="R17" s="40"/>
    </row>
    <row r="18" spans="2:18" s="1" customFormat="1" ht="18" customHeight="1">
      <c r="B18" s="38"/>
      <c r="C18" s="39"/>
      <c r="D18" s="39"/>
      <c r="E18" s="31" t="s">
        <v>34</v>
      </c>
      <c r="F18" s="39"/>
      <c r="G18" s="39"/>
      <c r="H18" s="39"/>
      <c r="I18" s="39"/>
      <c r="J18" s="39"/>
      <c r="K18" s="39"/>
      <c r="L18" s="39"/>
      <c r="M18" s="33" t="s">
        <v>30</v>
      </c>
      <c r="N18" s="39"/>
      <c r="O18" s="211" t="s">
        <v>5</v>
      </c>
      <c r="P18" s="211"/>
      <c r="Q18" s="39"/>
      <c r="R18" s="40"/>
    </row>
    <row r="19" spans="2:18" s="1" customFormat="1" ht="6.9" customHeight="1">
      <c r="B19" s="38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40"/>
    </row>
    <row r="20" spans="2:18" s="1" customFormat="1" ht="14.4" customHeight="1">
      <c r="B20" s="38"/>
      <c r="C20" s="39"/>
      <c r="D20" s="33" t="s">
        <v>36</v>
      </c>
      <c r="E20" s="39"/>
      <c r="F20" s="39"/>
      <c r="G20" s="39"/>
      <c r="H20" s="39"/>
      <c r="I20" s="39"/>
      <c r="J20" s="39"/>
      <c r="K20" s="39"/>
      <c r="L20" s="39"/>
      <c r="M20" s="33" t="s">
        <v>28</v>
      </c>
      <c r="N20" s="39"/>
      <c r="O20" s="211" t="str">
        <f>IF('Rekapitulace stavby'!AN19="","",'Rekapitulace stavby'!AN19)</f>
        <v/>
      </c>
      <c r="P20" s="211"/>
      <c r="Q20" s="39"/>
      <c r="R20" s="40"/>
    </row>
    <row r="21" spans="2:18" s="1" customFormat="1" ht="18" customHeight="1">
      <c r="B21" s="38"/>
      <c r="C21" s="39"/>
      <c r="D21" s="39"/>
      <c r="E21" s="31" t="str">
        <f>IF('Rekapitulace stavby'!E20="","",'Rekapitulace stavby'!E20)</f>
        <v xml:space="preserve"> </v>
      </c>
      <c r="F21" s="39"/>
      <c r="G21" s="39"/>
      <c r="H21" s="39"/>
      <c r="I21" s="39"/>
      <c r="J21" s="39"/>
      <c r="K21" s="39"/>
      <c r="L21" s="39"/>
      <c r="M21" s="33" t="s">
        <v>30</v>
      </c>
      <c r="N21" s="39"/>
      <c r="O21" s="211" t="str">
        <f>IF('Rekapitulace stavby'!AN20="","",'Rekapitulace stavby'!AN20)</f>
        <v/>
      </c>
      <c r="P21" s="211"/>
      <c r="Q21" s="39"/>
      <c r="R21" s="40"/>
    </row>
    <row r="22" spans="2:18" s="1" customFormat="1" ht="6.9" customHeight="1">
      <c r="B22" s="38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40"/>
    </row>
    <row r="23" spans="2:18" s="1" customFormat="1" ht="14.4" customHeight="1">
      <c r="B23" s="38"/>
      <c r="C23" s="39"/>
      <c r="D23" s="33" t="s">
        <v>38</v>
      </c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40"/>
    </row>
    <row r="24" spans="2:18" s="1" customFormat="1" ht="14.4" customHeight="1">
      <c r="B24" s="38"/>
      <c r="C24" s="39"/>
      <c r="D24" s="39"/>
      <c r="E24" s="216" t="s">
        <v>5</v>
      </c>
      <c r="F24" s="216"/>
      <c r="G24" s="216"/>
      <c r="H24" s="216"/>
      <c r="I24" s="216"/>
      <c r="J24" s="216"/>
      <c r="K24" s="216"/>
      <c r="L24" s="216"/>
      <c r="M24" s="39"/>
      <c r="N24" s="39"/>
      <c r="O24" s="39"/>
      <c r="P24" s="39"/>
      <c r="Q24" s="39"/>
      <c r="R24" s="40"/>
    </row>
    <row r="25" spans="2:18" s="1" customFormat="1" ht="6.9" customHeight="1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40"/>
    </row>
    <row r="26" spans="2:18" s="1" customFormat="1" ht="6.9" customHeight="1">
      <c r="B26" s="38"/>
      <c r="C26" s="39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39"/>
      <c r="R26" s="40"/>
    </row>
    <row r="27" spans="2:18" s="1" customFormat="1" ht="14.4" customHeight="1">
      <c r="B27" s="38"/>
      <c r="C27" s="39"/>
      <c r="D27" s="119" t="s">
        <v>124</v>
      </c>
      <c r="E27" s="39"/>
      <c r="F27" s="39"/>
      <c r="G27" s="39"/>
      <c r="H27" s="39"/>
      <c r="I27" s="39"/>
      <c r="J27" s="39"/>
      <c r="K27" s="39"/>
      <c r="L27" s="39"/>
      <c r="M27" s="217">
        <f>N88</f>
        <v>0</v>
      </c>
      <c r="N27" s="217"/>
      <c r="O27" s="217"/>
      <c r="P27" s="217"/>
      <c r="Q27" s="39"/>
      <c r="R27" s="40"/>
    </row>
    <row r="28" spans="2:18" s="1" customFormat="1" ht="14.4" customHeight="1">
      <c r="B28" s="38"/>
      <c r="C28" s="39"/>
      <c r="D28" s="37" t="s">
        <v>109</v>
      </c>
      <c r="E28" s="39"/>
      <c r="F28" s="39"/>
      <c r="G28" s="39"/>
      <c r="H28" s="39"/>
      <c r="I28" s="39"/>
      <c r="J28" s="39"/>
      <c r="K28" s="39"/>
      <c r="L28" s="39"/>
      <c r="M28" s="217">
        <f>N92</f>
        <v>0</v>
      </c>
      <c r="N28" s="217"/>
      <c r="O28" s="217"/>
      <c r="P28" s="217"/>
      <c r="Q28" s="39"/>
      <c r="R28" s="40"/>
    </row>
    <row r="29" spans="2:18" s="1" customFormat="1" ht="6.9" customHeight="1">
      <c r="B29" s="38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40"/>
    </row>
    <row r="30" spans="2:18" s="1" customFormat="1" ht="25.35" customHeight="1">
      <c r="B30" s="38"/>
      <c r="C30" s="39"/>
      <c r="D30" s="120" t="s">
        <v>41</v>
      </c>
      <c r="E30" s="39"/>
      <c r="F30" s="39"/>
      <c r="G30" s="39"/>
      <c r="H30" s="39"/>
      <c r="I30" s="39"/>
      <c r="J30" s="39"/>
      <c r="K30" s="39"/>
      <c r="L30" s="39"/>
      <c r="M30" s="257">
        <f>ROUND(M27+M28,2)</f>
        <v>0</v>
      </c>
      <c r="N30" s="252"/>
      <c r="O30" s="252"/>
      <c r="P30" s="252"/>
      <c r="Q30" s="39"/>
      <c r="R30" s="40"/>
    </row>
    <row r="31" spans="2:18" s="1" customFormat="1" ht="6.9" customHeight="1">
      <c r="B31" s="38"/>
      <c r="C31" s="39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39"/>
      <c r="R31" s="40"/>
    </row>
    <row r="32" spans="2:18" s="1" customFormat="1" ht="14.4" customHeight="1">
      <c r="B32" s="38"/>
      <c r="C32" s="39"/>
      <c r="D32" s="45" t="s">
        <v>42</v>
      </c>
      <c r="E32" s="45" t="s">
        <v>43</v>
      </c>
      <c r="F32" s="46">
        <v>0.21</v>
      </c>
      <c r="G32" s="121" t="s">
        <v>44</v>
      </c>
      <c r="H32" s="258">
        <f>(SUM(BE92:BE99)+SUM(BE117:BE142))</f>
        <v>0</v>
      </c>
      <c r="I32" s="252"/>
      <c r="J32" s="252"/>
      <c r="K32" s="39"/>
      <c r="L32" s="39"/>
      <c r="M32" s="258">
        <f>ROUND((SUM(BE92:BE99)+SUM(BE117:BE142)), 2)*F32</f>
        <v>0</v>
      </c>
      <c r="N32" s="252"/>
      <c r="O32" s="252"/>
      <c r="P32" s="252"/>
      <c r="Q32" s="39"/>
      <c r="R32" s="40"/>
    </row>
    <row r="33" spans="2:18" s="1" customFormat="1" ht="14.4" customHeight="1">
      <c r="B33" s="38"/>
      <c r="C33" s="39"/>
      <c r="D33" s="39"/>
      <c r="E33" s="45" t="s">
        <v>45</v>
      </c>
      <c r="F33" s="46">
        <v>0.15</v>
      </c>
      <c r="G33" s="121" t="s">
        <v>44</v>
      </c>
      <c r="H33" s="258">
        <f>(SUM(BF92:BF99)+SUM(BF117:BF142))</f>
        <v>0</v>
      </c>
      <c r="I33" s="252"/>
      <c r="J33" s="252"/>
      <c r="K33" s="39"/>
      <c r="L33" s="39"/>
      <c r="M33" s="258">
        <f>ROUND((SUM(BF92:BF99)+SUM(BF117:BF142)), 2)*F33</f>
        <v>0</v>
      </c>
      <c r="N33" s="252"/>
      <c r="O33" s="252"/>
      <c r="P33" s="252"/>
      <c r="Q33" s="39"/>
      <c r="R33" s="40"/>
    </row>
    <row r="34" spans="2:18" s="1" customFormat="1" ht="14.4" hidden="1" customHeight="1">
      <c r="B34" s="38"/>
      <c r="C34" s="39"/>
      <c r="D34" s="39"/>
      <c r="E34" s="45" t="s">
        <v>46</v>
      </c>
      <c r="F34" s="46">
        <v>0.21</v>
      </c>
      <c r="G34" s="121" t="s">
        <v>44</v>
      </c>
      <c r="H34" s="258">
        <f>(SUM(BG92:BG99)+SUM(BG117:BG142))</f>
        <v>0</v>
      </c>
      <c r="I34" s="252"/>
      <c r="J34" s="252"/>
      <c r="K34" s="39"/>
      <c r="L34" s="39"/>
      <c r="M34" s="258">
        <v>0</v>
      </c>
      <c r="N34" s="252"/>
      <c r="O34" s="252"/>
      <c r="P34" s="252"/>
      <c r="Q34" s="39"/>
      <c r="R34" s="40"/>
    </row>
    <row r="35" spans="2:18" s="1" customFormat="1" ht="14.4" hidden="1" customHeight="1">
      <c r="B35" s="38"/>
      <c r="C35" s="39"/>
      <c r="D35" s="39"/>
      <c r="E35" s="45" t="s">
        <v>47</v>
      </c>
      <c r="F35" s="46">
        <v>0.15</v>
      </c>
      <c r="G35" s="121" t="s">
        <v>44</v>
      </c>
      <c r="H35" s="258">
        <f>(SUM(BH92:BH99)+SUM(BH117:BH142))</f>
        <v>0</v>
      </c>
      <c r="I35" s="252"/>
      <c r="J35" s="252"/>
      <c r="K35" s="39"/>
      <c r="L35" s="39"/>
      <c r="M35" s="258">
        <v>0</v>
      </c>
      <c r="N35" s="252"/>
      <c r="O35" s="252"/>
      <c r="P35" s="252"/>
      <c r="Q35" s="39"/>
      <c r="R35" s="40"/>
    </row>
    <row r="36" spans="2:18" s="1" customFormat="1" ht="14.4" hidden="1" customHeight="1">
      <c r="B36" s="38"/>
      <c r="C36" s="39"/>
      <c r="D36" s="39"/>
      <c r="E36" s="45" t="s">
        <v>48</v>
      </c>
      <c r="F36" s="46">
        <v>0</v>
      </c>
      <c r="G36" s="121" t="s">
        <v>44</v>
      </c>
      <c r="H36" s="258">
        <f>(SUM(BI92:BI99)+SUM(BI117:BI142))</f>
        <v>0</v>
      </c>
      <c r="I36" s="252"/>
      <c r="J36" s="252"/>
      <c r="K36" s="39"/>
      <c r="L36" s="39"/>
      <c r="M36" s="258">
        <v>0</v>
      </c>
      <c r="N36" s="252"/>
      <c r="O36" s="252"/>
      <c r="P36" s="252"/>
      <c r="Q36" s="39"/>
      <c r="R36" s="40"/>
    </row>
    <row r="37" spans="2:18" s="1" customFormat="1" ht="6.9" customHeight="1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40"/>
    </row>
    <row r="38" spans="2:18" s="1" customFormat="1" ht="25.35" customHeight="1">
      <c r="B38" s="38"/>
      <c r="C38" s="117"/>
      <c r="D38" s="122" t="s">
        <v>49</v>
      </c>
      <c r="E38" s="78"/>
      <c r="F38" s="78"/>
      <c r="G38" s="123" t="s">
        <v>50</v>
      </c>
      <c r="H38" s="124" t="s">
        <v>51</v>
      </c>
      <c r="I38" s="78"/>
      <c r="J38" s="78"/>
      <c r="K38" s="78"/>
      <c r="L38" s="259">
        <f>SUM(M30:M36)</f>
        <v>0</v>
      </c>
      <c r="M38" s="259"/>
      <c r="N38" s="259"/>
      <c r="O38" s="259"/>
      <c r="P38" s="260"/>
      <c r="Q38" s="117"/>
      <c r="R38" s="40"/>
    </row>
    <row r="39" spans="2:18" s="1" customFormat="1" ht="14.4" customHeight="1"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40"/>
    </row>
    <row r="40" spans="2:18" s="1" customFormat="1" ht="14.4" customHeight="1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40"/>
    </row>
    <row r="41" spans="2:18" ht="12">
      <c r="B41" s="26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7"/>
    </row>
    <row r="42" spans="2:18" ht="12">
      <c r="B42" s="26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7"/>
    </row>
    <row r="43" spans="2:18" ht="12">
      <c r="B43" s="26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7"/>
    </row>
    <row r="44" spans="2:18" ht="12">
      <c r="B44" s="26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7"/>
    </row>
    <row r="45" spans="2:18" ht="12">
      <c r="B45" s="26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7"/>
    </row>
    <row r="46" spans="2:18" ht="12">
      <c r="B46" s="26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7"/>
    </row>
    <row r="47" spans="2:18" ht="12">
      <c r="B47" s="26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7"/>
    </row>
    <row r="48" spans="2:18" ht="12">
      <c r="B48" s="26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7"/>
    </row>
    <row r="49" spans="2:18" ht="12">
      <c r="B49" s="26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7"/>
    </row>
    <row r="50" spans="2:18" s="1" customFormat="1">
      <c r="B50" s="38"/>
      <c r="C50" s="39"/>
      <c r="D50" s="53" t="s">
        <v>52</v>
      </c>
      <c r="E50" s="54"/>
      <c r="F50" s="54"/>
      <c r="G50" s="54"/>
      <c r="H50" s="55"/>
      <c r="I50" s="39"/>
      <c r="J50" s="53" t="s">
        <v>53</v>
      </c>
      <c r="K50" s="54"/>
      <c r="L50" s="54"/>
      <c r="M50" s="54"/>
      <c r="N50" s="54"/>
      <c r="O50" s="54"/>
      <c r="P50" s="55"/>
      <c r="Q50" s="39"/>
      <c r="R50" s="40"/>
    </row>
    <row r="51" spans="2:18" ht="12">
      <c r="B51" s="26"/>
      <c r="C51" s="29"/>
      <c r="D51" s="56"/>
      <c r="E51" s="29"/>
      <c r="F51" s="29"/>
      <c r="G51" s="29"/>
      <c r="H51" s="57"/>
      <c r="I51" s="29"/>
      <c r="J51" s="56"/>
      <c r="K51" s="29"/>
      <c r="L51" s="29"/>
      <c r="M51" s="29"/>
      <c r="N51" s="29"/>
      <c r="O51" s="29"/>
      <c r="P51" s="57"/>
      <c r="Q51" s="29"/>
      <c r="R51" s="27"/>
    </row>
    <row r="52" spans="2:18" ht="12">
      <c r="B52" s="26"/>
      <c r="C52" s="29"/>
      <c r="D52" s="56"/>
      <c r="E52" s="29"/>
      <c r="F52" s="29"/>
      <c r="G52" s="29"/>
      <c r="H52" s="57"/>
      <c r="I52" s="29"/>
      <c r="J52" s="56"/>
      <c r="K52" s="29"/>
      <c r="L52" s="29"/>
      <c r="M52" s="29"/>
      <c r="N52" s="29"/>
      <c r="O52" s="29"/>
      <c r="P52" s="57"/>
      <c r="Q52" s="29"/>
      <c r="R52" s="27"/>
    </row>
    <row r="53" spans="2:18" ht="12">
      <c r="B53" s="26"/>
      <c r="C53" s="29"/>
      <c r="D53" s="56"/>
      <c r="E53" s="29"/>
      <c r="F53" s="29"/>
      <c r="G53" s="29"/>
      <c r="H53" s="57"/>
      <c r="I53" s="29"/>
      <c r="J53" s="56"/>
      <c r="K53" s="29"/>
      <c r="L53" s="29"/>
      <c r="M53" s="29"/>
      <c r="N53" s="29"/>
      <c r="O53" s="29"/>
      <c r="P53" s="57"/>
      <c r="Q53" s="29"/>
      <c r="R53" s="27"/>
    </row>
    <row r="54" spans="2:18" ht="12">
      <c r="B54" s="26"/>
      <c r="C54" s="29"/>
      <c r="D54" s="56"/>
      <c r="E54" s="29"/>
      <c r="F54" s="29"/>
      <c r="G54" s="29"/>
      <c r="H54" s="57"/>
      <c r="I54" s="29"/>
      <c r="J54" s="56"/>
      <c r="K54" s="29"/>
      <c r="L54" s="29"/>
      <c r="M54" s="29"/>
      <c r="N54" s="29"/>
      <c r="O54" s="29"/>
      <c r="P54" s="57"/>
      <c r="Q54" s="29"/>
      <c r="R54" s="27"/>
    </row>
    <row r="55" spans="2:18" ht="12">
      <c r="B55" s="26"/>
      <c r="C55" s="29"/>
      <c r="D55" s="56"/>
      <c r="E55" s="29"/>
      <c r="F55" s="29"/>
      <c r="G55" s="29"/>
      <c r="H55" s="57"/>
      <c r="I55" s="29"/>
      <c r="J55" s="56"/>
      <c r="K55" s="29"/>
      <c r="L55" s="29"/>
      <c r="M55" s="29"/>
      <c r="N55" s="29"/>
      <c r="O55" s="29"/>
      <c r="P55" s="57"/>
      <c r="Q55" s="29"/>
      <c r="R55" s="27"/>
    </row>
    <row r="56" spans="2:18" ht="12">
      <c r="B56" s="26"/>
      <c r="C56" s="29"/>
      <c r="D56" s="56"/>
      <c r="E56" s="29"/>
      <c r="F56" s="29"/>
      <c r="G56" s="29"/>
      <c r="H56" s="57"/>
      <c r="I56" s="29"/>
      <c r="J56" s="56"/>
      <c r="K56" s="29"/>
      <c r="L56" s="29"/>
      <c r="M56" s="29"/>
      <c r="N56" s="29"/>
      <c r="O56" s="29"/>
      <c r="P56" s="57"/>
      <c r="Q56" s="29"/>
      <c r="R56" s="27"/>
    </row>
    <row r="57" spans="2:18" ht="12">
      <c r="B57" s="26"/>
      <c r="C57" s="29"/>
      <c r="D57" s="56"/>
      <c r="E57" s="29"/>
      <c r="F57" s="29"/>
      <c r="G57" s="29"/>
      <c r="H57" s="57"/>
      <c r="I57" s="29"/>
      <c r="J57" s="56"/>
      <c r="K57" s="29"/>
      <c r="L57" s="29"/>
      <c r="M57" s="29"/>
      <c r="N57" s="29"/>
      <c r="O57" s="29"/>
      <c r="P57" s="57"/>
      <c r="Q57" s="29"/>
      <c r="R57" s="27"/>
    </row>
    <row r="58" spans="2:18" ht="12">
      <c r="B58" s="26"/>
      <c r="C58" s="29"/>
      <c r="D58" s="56"/>
      <c r="E58" s="29"/>
      <c r="F58" s="29"/>
      <c r="G58" s="29"/>
      <c r="H58" s="57"/>
      <c r="I58" s="29"/>
      <c r="J58" s="56"/>
      <c r="K58" s="29"/>
      <c r="L58" s="29"/>
      <c r="M58" s="29"/>
      <c r="N58" s="29"/>
      <c r="O58" s="29"/>
      <c r="P58" s="57"/>
      <c r="Q58" s="29"/>
      <c r="R58" s="27"/>
    </row>
    <row r="59" spans="2:18" s="1" customFormat="1">
      <c r="B59" s="38"/>
      <c r="C59" s="39"/>
      <c r="D59" s="58" t="s">
        <v>54</v>
      </c>
      <c r="E59" s="59"/>
      <c r="F59" s="59"/>
      <c r="G59" s="60" t="s">
        <v>55</v>
      </c>
      <c r="H59" s="61"/>
      <c r="I59" s="39"/>
      <c r="J59" s="58" t="s">
        <v>54</v>
      </c>
      <c r="K59" s="59"/>
      <c r="L59" s="59"/>
      <c r="M59" s="59"/>
      <c r="N59" s="60" t="s">
        <v>55</v>
      </c>
      <c r="O59" s="59"/>
      <c r="P59" s="61"/>
      <c r="Q59" s="39"/>
      <c r="R59" s="40"/>
    </row>
    <row r="60" spans="2:18" ht="12">
      <c r="B60" s="26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7"/>
    </row>
    <row r="61" spans="2:18" s="1" customFormat="1">
      <c r="B61" s="38"/>
      <c r="C61" s="39"/>
      <c r="D61" s="53" t="s">
        <v>56</v>
      </c>
      <c r="E61" s="54"/>
      <c r="F61" s="54"/>
      <c r="G61" s="54"/>
      <c r="H61" s="55"/>
      <c r="I61" s="39"/>
      <c r="J61" s="53" t="s">
        <v>57</v>
      </c>
      <c r="K61" s="54"/>
      <c r="L61" s="54"/>
      <c r="M61" s="54"/>
      <c r="N61" s="54"/>
      <c r="O61" s="54"/>
      <c r="P61" s="55"/>
      <c r="Q61" s="39"/>
      <c r="R61" s="40"/>
    </row>
    <row r="62" spans="2:18" ht="12">
      <c r="B62" s="26"/>
      <c r="C62" s="29"/>
      <c r="D62" s="56"/>
      <c r="E62" s="29"/>
      <c r="F62" s="29"/>
      <c r="G62" s="29"/>
      <c r="H62" s="57"/>
      <c r="I62" s="29"/>
      <c r="J62" s="56"/>
      <c r="K62" s="29"/>
      <c r="L62" s="29"/>
      <c r="M62" s="29"/>
      <c r="N62" s="29"/>
      <c r="O62" s="29"/>
      <c r="P62" s="57"/>
      <c r="Q62" s="29"/>
      <c r="R62" s="27"/>
    </row>
    <row r="63" spans="2:18" ht="12">
      <c r="B63" s="26"/>
      <c r="C63" s="29"/>
      <c r="D63" s="56"/>
      <c r="E63" s="29"/>
      <c r="F63" s="29"/>
      <c r="G63" s="29"/>
      <c r="H63" s="57"/>
      <c r="I63" s="29"/>
      <c r="J63" s="56"/>
      <c r="K63" s="29"/>
      <c r="L63" s="29"/>
      <c r="M63" s="29"/>
      <c r="N63" s="29"/>
      <c r="O63" s="29"/>
      <c r="P63" s="57"/>
      <c r="Q63" s="29"/>
      <c r="R63" s="27"/>
    </row>
    <row r="64" spans="2:18" ht="12">
      <c r="B64" s="26"/>
      <c r="C64" s="29"/>
      <c r="D64" s="56"/>
      <c r="E64" s="29"/>
      <c r="F64" s="29"/>
      <c r="G64" s="29"/>
      <c r="H64" s="57"/>
      <c r="I64" s="29"/>
      <c r="J64" s="56"/>
      <c r="K64" s="29"/>
      <c r="L64" s="29"/>
      <c r="M64" s="29"/>
      <c r="N64" s="29"/>
      <c r="O64" s="29"/>
      <c r="P64" s="57"/>
      <c r="Q64" s="29"/>
      <c r="R64" s="27"/>
    </row>
    <row r="65" spans="2:18" ht="12">
      <c r="B65" s="26"/>
      <c r="C65" s="29"/>
      <c r="D65" s="56"/>
      <c r="E65" s="29"/>
      <c r="F65" s="29"/>
      <c r="G65" s="29"/>
      <c r="H65" s="57"/>
      <c r="I65" s="29"/>
      <c r="J65" s="56"/>
      <c r="K65" s="29"/>
      <c r="L65" s="29"/>
      <c r="M65" s="29"/>
      <c r="N65" s="29"/>
      <c r="O65" s="29"/>
      <c r="P65" s="57"/>
      <c r="Q65" s="29"/>
      <c r="R65" s="27"/>
    </row>
    <row r="66" spans="2:18" ht="12">
      <c r="B66" s="26"/>
      <c r="C66" s="29"/>
      <c r="D66" s="56"/>
      <c r="E66" s="29"/>
      <c r="F66" s="29"/>
      <c r="G66" s="29"/>
      <c r="H66" s="57"/>
      <c r="I66" s="29"/>
      <c r="J66" s="56"/>
      <c r="K66" s="29"/>
      <c r="L66" s="29"/>
      <c r="M66" s="29"/>
      <c r="N66" s="29"/>
      <c r="O66" s="29"/>
      <c r="P66" s="57"/>
      <c r="Q66" s="29"/>
      <c r="R66" s="27"/>
    </row>
    <row r="67" spans="2:18" ht="12">
      <c r="B67" s="26"/>
      <c r="C67" s="29"/>
      <c r="D67" s="56"/>
      <c r="E67" s="29"/>
      <c r="F67" s="29"/>
      <c r="G67" s="29"/>
      <c r="H67" s="57"/>
      <c r="I67" s="29"/>
      <c r="J67" s="56"/>
      <c r="K67" s="29"/>
      <c r="L67" s="29"/>
      <c r="M67" s="29"/>
      <c r="N67" s="29"/>
      <c r="O67" s="29"/>
      <c r="P67" s="57"/>
      <c r="Q67" s="29"/>
      <c r="R67" s="27"/>
    </row>
    <row r="68" spans="2:18" ht="12">
      <c r="B68" s="26"/>
      <c r="C68" s="29"/>
      <c r="D68" s="56"/>
      <c r="E68" s="29"/>
      <c r="F68" s="29"/>
      <c r="G68" s="29"/>
      <c r="H68" s="57"/>
      <c r="I68" s="29"/>
      <c r="J68" s="56"/>
      <c r="K68" s="29"/>
      <c r="L68" s="29"/>
      <c r="M68" s="29"/>
      <c r="N68" s="29"/>
      <c r="O68" s="29"/>
      <c r="P68" s="57"/>
      <c r="Q68" s="29"/>
      <c r="R68" s="27"/>
    </row>
    <row r="69" spans="2:18" ht="12">
      <c r="B69" s="26"/>
      <c r="C69" s="29"/>
      <c r="D69" s="56"/>
      <c r="E69" s="29"/>
      <c r="F69" s="29"/>
      <c r="G69" s="29"/>
      <c r="H69" s="57"/>
      <c r="I69" s="29"/>
      <c r="J69" s="56"/>
      <c r="K69" s="29"/>
      <c r="L69" s="29"/>
      <c r="M69" s="29"/>
      <c r="N69" s="29"/>
      <c r="O69" s="29"/>
      <c r="P69" s="57"/>
      <c r="Q69" s="29"/>
      <c r="R69" s="27"/>
    </row>
    <row r="70" spans="2:18" s="1" customFormat="1">
      <c r="B70" s="38"/>
      <c r="C70" s="39"/>
      <c r="D70" s="58" t="s">
        <v>54</v>
      </c>
      <c r="E70" s="59"/>
      <c r="F70" s="59"/>
      <c r="G70" s="60" t="s">
        <v>55</v>
      </c>
      <c r="H70" s="61"/>
      <c r="I70" s="39"/>
      <c r="J70" s="58" t="s">
        <v>54</v>
      </c>
      <c r="K70" s="59"/>
      <c r="L70" s="59"/>
      <c r="M70" s="59"/>
      <c r="N70" s="60" t="s">
        <v>55</v>
      </c>
      <c r="O70" s="59"/>
      <c r="P70" s="61"/>
      <c r="Q70" s="39"/>
      <c r="R70" s="40"/>
    </row>
    <row r="71" spans="2:18" s="1" customFormat="1" ht="14.4" customHeight="1"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4"/>
    </row>
    <row r="75" spans="2:18" s="1" customFormat="1" ht="6.9" customHeight="1">
      <c r="B75" s="65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7"/>
    </row>
    <row r="76" spans="2:18" s="1" customFormat="1" ht="36.9" customHeight="1">
      <c r="B76" s="38"/>
      <c r="C76" s="207" t="s">
        <v>125</v>
      </c>
      <c r="D76" s="208"/>
      <c r="E76" s="208"/>
      <c r="F76" s="208"/>
      <c r="G76" s="208"/>
      <c r="H76" s="208"/>
      <c r="I76" s="208"/>
      <c r="J76" s="208"/>
      <c r="K76" s="208"/>
      <c r="L76" s="208"/>
      <c r="M76" s="208"/>
      <c r="N76" s="208"/>
      <c r="O76" s="208"/>
      <c r="P76" s="208"/>
      <c r="Q76" s="208"/>
      <c r="R76" s="40"/>
    </row>
    <row r="77" spans="2:18" s="1" customFormat="1" ht="6.9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40"/>
    </row>
    <row r="78" spans="2:18" s="1" customFormat="1" ht="30" customHeight="1">
      <c r="B78" s="38"/>
      <c r="C78" s="33" t="s">
        <v>19</v>
      </c>
      <c r="D78" s="39"/>
      <c r="E78" s="39"/>
      <c r="F78" s="250" t="str">
        <f>F6</f>
        <v>Mycí plocha pro zemědělskou techniku</v>
      </c>
      <c r="G78" s="251"/>
      <c r="H78" s="251"/>
      <c r="I78" s="251"/>
      <c r="J78" s="251"/>
      <c r="K78" s="251"/>
      <c r="L78" s="251"/>
      <c r="M78" s="251"/>
      <c r="N78" s="251"/>
      <c r="O78" s="251"/>
      <c r="P78" s="251"/>
      <c r="Q78" s="39"/>
      <c r="R78" s="40"/>
    </row>
    <row r="79" spans="2:18" s="1" customFormat="1" ht="36.9" customHeight="1">
      <c r="B79" s="38"/>
      <c r="C79" s="72" t="s">
        <v>122</v>
      </c>
      <c r="D79" s="39"/>
      <c r="E79" s="39"/>
      <c r="F79" s="227" t="str">
        <f>F7</f>
        <v>PS-01 - Technologie</v>
      </c>
      <c r="G79" s="252"/>
      <c r="H79" s="252"/>
      <c r="I79" s="252"/>
      <c r="J79" s="252"/>
      <c r="K79" s="252"/>
      <c r="L79" s="252"/>
      <c r="M79" s="252"/>
      <c r="N79" s="252"/>
      <c r="O79" s="252"/>
      <c r="P79" s="252"/>
      <c r="Q79" s="39"/>
      <c r="R79" s="40"/>
    </row>
    <row r="80" spans="2:18" s="1" customFormat="1" ht="6.9" customHeight="1"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40"/>
    </row>
    <row r="81" spans="2:65" s="1" customFormat="1" ht="18" customHeight="1">
      <c r="B81" s="38"/>
      <c r="C81" s="33" t="s">
        <v>23</v>
      </c>
      <c r="D81" s="39"/>
      <c r="E81" s="39"/>
      <c r="F81" s="31" t="str">
        <f>F9</f>
        <v>Kladruby nad Labem</v>
      </c>
      <c r="G81" s="39"/>
      <c r="H81" s="39"/>
      <c r="I81" s="39"/>
      <c r="J81" s="39"/>
      <c r="K81" s="33" t="s">
        <v>25</v>
      </c>
      <c r="L81" s="39"/>
      <c r="M81" s="254" t="str">
        <f>IF(O9="","",O9)</f>
        <v>29. 7. 2018</v>
      </c>
      <c r="N81" s="254"/>
      <c r="O81" s="254"/>
      <c r="P81" s="254"/>
      <c r="Q81" s="39"/>
      <c r="R81" s="40"/>
    </row>
    <row r="82" spans="2:65" s="1" customFormat="1" ht="6.9" customHeight="1"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40"/>
    </row>
    <row r="83" spans="2:65" s="1" customFormat="1" ht="13.2">
      <c r="B83" s="38"/>
      <c r="C83" s="33" t="s">
        <v>27</v>
      </c>
      <c r="D83" s="39"/>
      <c r="E83" s="39"/>
      <c r="F83" s="31" t="str">
        <f>E12</f>
        <v>Národní hřebčín Kladruby nad Labem</v>
      </c>
      <c r="G83" s="39"/>
      <c r="H83" s="39"/>
      <c r="I83" s="39"/>
      <c r="J83" s="39"/>
      <c r="K83" s="33" t="s">
        <v>33</v>
      </c>
      <c r="L83" s="39"/>
      <c r="M83" s="211" t="str">
        <f>E18</f>
        <v>Ing. Miroslav Vraný</v>
      </c>
      <c r="N83" s="211"/>
      <c r="O83" s="211"/>
      <c r="P83" s="211"/>
      <c r="Q83" s="211"/>
      <c r="R83" s="40"/>
    </row>
    <row r="84" spans="2:65" s="1" customFormat="1" ht="14.4" customHeight="1">
      <c r="B84" s="38"/>
      <c r="C84" s="33" t="s">
        <v>31</v>
      </c>
      <c r="D84" s="39"/>
      <c r="E84" s="39"/>
      <c r="F84" s="31" t="str">
        <f>IF(E15="","",E15)</f>
        <v>Vyplň údaj</v>
      </c>
      <c r="G84" s="39"/>
      <c r="H84" s="39"/>
      <c r="I84" s="39"/>
      <c r="J84" s="39"/>
      <c r="K84" s="33" t="s">
        <v>36</v>
      </c>
      <c r="L84" s="39"/>
      <c r="M84" s="211" t="str">
        <f>E21</f>
        <v xml:space="preserve"> </v>
      </c>
      <c r="N84" s="211"/>
      <c r="O84" s="211"/>
      <c r="P84" s="211"/>
      <c r="Q84" s="211"/>
      <c r="R84" s="40"/>
    </row>
    <row r="85" spans="2:65" s="1" customFormat="1" ht="10.35" customHeight="1"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40"/>
    </row>
    <row r="86" spans="2:65" s="1" customFormat="1" ht="29.25" customHeight="1">
      <c r="B86" s="38"/>
      <c r="C86" s="261" t="s">
        <v>126</v>
      </c>
      <c r="D86" s="262"/>
      <c r="E86" s="262"/>
      <c r="F86" s="262"/>
      <c r="G86" s="262"/>
      <c r="H86" s="117"/>
      <c r="I86" s="117"/>
      <c r="J86" s="117"/>
      <c r="K86" s="117"/>
      <c r="L86" s="117"/>
      <c r="M86" s="117"/>
      <c r="N86" s="261" t="s">
        <v>127</v>
      </c>
      <c r="O86" s="262"/>
      <c r="P86" s="262"/>
      <c r="Q86" s="262"/>
      <c r="R86" s="40"/>
    </row>
    <row r="87" spans="2:65" s="1" customFormat="1" ht="10.35" customHeight="1"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40"/>
    </row>
    <row r="88" spans="2:65" s="1" customFormat="1" ht="29.25" customHeight="1">
      <c r="B88" s="38"/>
      <c r="C88" s="125" t="s">
        <v>128</v>
      </c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246">
        <f>N117</f>
        <v>0</v>
      </c>
      <c r="O88" s="263"/>
      <c r="P88" s="263"/>
      <c r="Q88" s="263"/>
      <c r="R88" s="40"/>
      <c r="AU88" s="22" t="s">
        <v>129</v>
      </c>
    </row>
    <row r="89" spans="2:65" s="6" customFormat="1" ht="24.9" customHeight="1">
      <c r="B89" s="126"/>
      <c r="C89" s="127"/>
      <c r="D89" s="128" t="s">
        <v>130</v>
      </c>
      <c r="E89" s="127"/>
      <c r="F89" s="127"/>
      <c r="G89" s="127"/>
      <c r="H89" s="127"/>
      <c r="I89" s="127"/>
      <c r="J89" s="127"/>
      <c r="K89" s="127"/>
      <c r="L89" s="127"/>
      <c r="M89" s="127"/>
      <c r="N89" s="264">
        <f>N118</f>
        <v>0</v>
      </c>
      <c r="O89" s="265"/>
      <c r="P89" s="265"/>
      <c r="Q89" s="265"/>
      <c r="R89" s="129"/>
    </row>
    <row r="90" spans="2:65" s="7" customFormat="1" ht="19.95" customHeight="1">
      <c r="B90" s="130"/>
      <c r="C90" s="131"/>
      <c r="D90" s="105" t="s">
        <v>131</v>
      </c>
      <c r="E90" s="131"/>
      <c r="F90" s="131"/>
      <c r="G90" s="131"/>
      <c r="H90" s="131"/>
      <c r="I90" s="131"/>
      <c r="J90" s="131"/>
      <c r="K90" s="131"/>
      <c r="L90" s="131"/>
      <c r="M90" s="131"/>
      <c r="N90" s="242">
        <f>N119</f>
        <v>0</v>
      </c>
      <c r="O90" s="266"/>
      <c r="P90" s="266"/>
      <c r="Q90" s="266"/>
      <c r="R90" s="132"/>
    </row>
    <row r="91" spans="2:65" s="1" customFormat="1" ht="21.75" customHeight="1"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40"/>
    </row>
    <row r="92" spans="2:65" s="1" customFormat="1" ht="29.25" customHeight="1">
      <c r="B92" s="38"/>
      <c r="C92" s="125" t="s">
        <v>132</v>
      </c>
      <c r="D92" s="39"/>
      <c r="E92" s="39"/>
      <c r="F92" s="39"/>
      <c r="G92" s="39"/>
      <c r="H92" s="39"/>
      <c r="I92" s="39"/>
      <c r="J92" s="39"/>
      <c r="K92" s="39"/>
      <c r="L92" s="39"/>
      <c r="M92" s="39"/>
      <c r="N92" s="263">
        <f>ROUND(N93+N94+N95+N96+N97+N98,2)</f>
        <v>0</v>
      </c>
      <c r="O92" s="267"/>
      <c r="P92" s="267"/>
      <c r="Q92" s="267"/>
      <c r="R92" s="40"/>
      <c r="T92" s="133"/>
      <c r="U92" s="134" t="s">
        <v>42</v>
      </c>
    </row>
    <row r="93" spans="2:65" s="1" customFormat="1" ht="18" customHeight="1">
      <c r="B93" s="135"/>
      <c r="C93" s="136"/>
      <c r="D93" s="243" t="s">
        <v>133</v>
      </c>
      <c r="E93" s="268"/>
      <c r="F93" s="268"/>
      <c r="G93" s="268"/>
      <c r="H93" s="268"/>
      <c r="I93" s="136"/>
      <c r="J93" s="136"/>
      <c r="K93" s="136"/>
      <c r="L93" s="136"/>
      <c r="M93" s="136"/>
      <c r="N93" s="241">
        <f>ROUND(N88*T93,2)</f>
        <v>0</v>
      </c>
      <c r="O93" s="269"/>
      <c r="P93" s="269"/>
      <c r="Q93" s="269"/>
      <c r="R93" s="138"/>
      <c r="S93" s="139"/>
      <c r="T93" s="140"/>
      <c r="U93" s="141" t="s">
        <v>43</v>
      </c>
      <c r="V93" s="139"/>
      <c r="W93" s="139"/>
      <c r="X93" s="139"/>
      <c r="Y93" s="139"/>
      <c r="Z93" s="139"/>
      <c r="AA93" s="139"/>
      <c r="AB93" s="139"/>
      <c r="AC93" s="139"/>
      <c r="AD93" s="139"/>
      <c r="AE93" s="139"/>
      <c r="AF93" s="139"/>
      <c r="AG93" s="139"/>
      <c r="AH93" s="139"/>
      <c r="AI93" s="139"/>
      <c r="AJ93" s="139"/>
      <c r="AK93" s="139"/>
      <c r="AL93" s="139"/>
      <c r="AM93" s="139"/>
      <c r="AN93" s="139"/>
      <c r="AO93" s="139"/>
      <c r="AP93" s="139"/>
      <c r="AQ93" s="139"/>
      <c r="AR93" s="139"/>
      <c r="AS93" s="139"/>
      <c r="AT93" s="139"/>
      <c r="AU93" s="139"/>
      <c r="AV93" s="139"/>
      <c r="AW93" s="139"/>
      <c r="AX93" s="139"/>
      <c r="AY93" s="142" t="s">
        <v>134</v>
      </c>
      <c r="AZ93" s="139"/>
      <c r="BA93" s="139"/>
      <c r="BB93" s="139"/>
      <c r="BC93" s="139"/>
      <c r="BD93" s="139"/>
      <c r="BE93" s="143">
        <f t="shared" ref="BE93:BE98" si="0">IF(U93="základní",N93,0)</f>
        <v>0</v>
      </c>
      <c r="BF93" s="143">
        <f t="shared" ref="BF93:BF98" si="1">IF(U93="snížená",N93,0)</f>
        <v>0</v>
      </c>
      <c r="BG93" s="143">
        <f t="shared" ref="BG93:BG98" si="2">IF(U93="zákl. přenesená",N93,0)</f>
        <v>0</v>
      </c>
      <c r="BH93" s="143">
        <f t="shared" ref="BH93:BH98" si="3">IF(U93="sníž. přenesená",N93,0)</f>
        <v>0</v>
      </c>
      <c r="BI93" s="143">
        <f t="shared" ref="BI93:BI98" si="4">IF(U93="nulová",N93,0)</f>
        <v>0</v>
      </c>
      <c r="BJ93" s="142" t="s">
        <v>86</v>
      </c>
      <c r="BK93" s="139"/>
      <c r="BL93" s="139"/>
      <c r="BM93" s="139"/>
    </row>
    <row r="94" spans="2:65" s="1" customFormat="1" ht="18" customHeight="1">
      <c r="B94" s="135"/>
      <c r="C94" s="136"/>
      <c r="D94" s="243" t="s">
        <v>135</v>
      </c>
      <c r="E94" s="268"/>
      <c r="F94" s="268"/>
      <c r="G94" s="268"/>
      <c r="H94" s="268"/>
      <c r="I94" s="136"/>
      <c r="J94" s="136"/>
      <c r="K94" s="136"/>
      <c r="L94" s="136"/>
      <c r="M94" s="136"/>
      <c r="N94" s="241">
        <f>ROUND(N88*T94,2)</f>
        <v>0</v>
      </c>
      <c r="O94" s="269"/>
      <c r="P94" s="269"/>
      <c r="Q94" s="269"/>
      <c r="R94" s="138"/>
      <c r="S94" s="139"/>
      <c r="T94" s="140"/>
      <c r="U94" s="141" t="s">
        <v>43</v>
      </c>
      <c r="V94" s="139"/>
      <c r="W94" s="139"/>
      <c r="X94" s="139"/>
      <c r="Y94" s="139"/>
      <c r="Z94" s="139"/>
      <c r="AA94" s="139"/>
      <c r="AB94" s="139"/>
      <c r="AC94" s="139"/>
      <c r="AD94" s="139"/>
      <c r="AE94" s="139"/>
      <c r="AF94" s="139"/>
      <c r="AG94" s="139"/>
      <c r="AH94" s="139"/>
      <c r="AI94" s="139"/>
      <c r="AJ94" s="139"/>
      <c r="AK94" s="139"/>
      <c r="AL94" s="139"/>
      <c r="AM94" s="139"/>
      <c r="AN94" s="139"/>
      <c r="AO94" s="139"/>
      <c r="AP94" s="139"/>
      <c r="AQ94" s="139"/>
      <c r="AR94" s="139"/>
      <c r="AS94" s="139"/>
      <c r="AT94" s="139"/>
      <c r="AU94" s="139"/>
      <c r="AV94" s="139"/>
      <c r="AW94" s="139"/>
      <c r="AX94" s="139"/>
      <c r="AY94" s="142" t="s">
        <v>134</v>
      </c>
      <c r="AZ94" s="139"/>
      <c r="BA94" s="139"/>
      <c r="BB94" s="139"/>
      <c r="BC94" s="139"/>
      <c r="BD94" s="139"/>
      <c r="BE94" s="143">
        <f t="shared" si="0"/>
        <v>0</v>
      </c>
      <c r="BF94" s="143">
        <f t="shared" si="1"/>
        <v>0</v>
      </c>
      <c r="BG94" s="143">
        <f t="shared" si="2"/>
        <v>0</v>
      </c>
      <c r="BH94" s="143">
        <f t="shared" si="3"/>
        <v>0</v>
      </c>
      <c r="BI94" s="143">
        <f t="shared" si="4"/>
        <v>0</v>
      </c>
      <c r="BJ94" s="142" t="s">
        <v>86</v>
      </c>
      <c r="BK94" s="139"/>
      <c r="BL94" s="139"/>
      <c r="BM94" s="139"/>
    </row>
    <row r="95" spans="2:65" s="1" customFormat="1" ht="18" customHeight="1">
      <c r="B95" s="135"/>
      <c r="C95" s="136"/>
      <c r="D95" s="243" t="s">
        <v>136</v>
      </c>
      <c r="E95" s="268"/>
      <c r="F95" s="268"/>
      <c r="G95" s="268"/>
      <c r="H95" s="268"/>
      <c r="I95" s="136"/>
      <c r="J95" s="136"/>
      <c r="K95" s="136"/>
      <c r="L95" s="136"/>
      <c r="M95" s="136"/>
      <c r="N95" s="241">
        <f>ROUND(N88*T95,2)</f>
        <v>0</v>
      </c>
      <c r="O95" s="269"/>
      <c r="P95" s="269"/>
      <c r="Q95" s="269"/>
      <c r="R95" s="138"/>
      <c r="S95" s="139"/>
      <c r="T95" s="140"/>
      <c r="U95" s="141" t="s">
        <v>43</v>
      </c>
      <c r="V95" s="139"/>
      <c r="W95" s="139"/>
      <c r="X95" s="139"/>
      <c r="Y95" s="139"/>
      <c r="Z95" s="139"/>
      <c r="AA95" s="139"/>
      <c r="AB95" s="139"/>
      <c r="AC95" s="139"/>
      <c r="AD95" s="139"/>
      <c r="AE95" s="139"/>
      <c r="AF95" s="139"/>
      <c r="AG95" s="139"/>
      <c r="AH95" s="139"/>
      <c r="AI95" s="139"/>
      <c r="AJ95" s="139"/>
      <c r="AK95" s="139"/>
      <c r="AL95" s="139"/>
      <c r="AM95" s="139"/>
      <c r="AN95" s="139"/>
      <c r="AO95" s="139"/>
      <c r="AP95" s="139"/>
      <c r="AQ95" s="139"/>
      <c r="AR95" s="139"/>
      <c r="AS95" s="139"/>
      <c r="AT95" s="139"/>
      <c r="AU95" s="139"/>
      <c r="AV95" s="139"/>
      <c r="AW95" s="139"/>
      <c r="AX95" s="139"/>
      <c r="AY95" s="142" t="s">
        <v>134</v>
      </c>
      <c r="AZ95" s="139"/>
      <c r="BA95" s="139"/>
      <c r="BB95" s="139"/>
      <c r="BC95" s="139"/>
      <c r="BD95" s="139"/>
      <c r="BE95" s="143">
        <f t="shared" si="0"/>
        <v>0</v>
      </c>
      <c r="BF95" s="143">
        <f t="shared" si="1"/>
        <v>0</v>
      </c>
      <c r="BG95" s="143">
        <f t="shared" si="2"/>
        <v>0</v>
      </c>
      <c r="BH95" s="143">
        <f t="shared" si="3"/>
        <v>0</v>
      </c>
      <c r="BI95" s="143">
        <f t="shared" si="4"/>
        <v>0</v>
      </c>
      <c r="BJ95" s="142" t="s">
        <v>86</v>
      </c>
      <c r="BK95" s="139"/>
      <c r="BL95" s="139"/>
      <c r="BM95" s="139"/>
    </row>
    <row r="96" spans="2:65" s="1" customFormat="1" ht="18" customHeight="1">
      <c r="B96" s="135"/>
      <c r="C96" s="136"/>
      <c r="D96" s="243" t="s">
        <v>137</v>
      </c>
      <c r="E96" s="268"/>
      <c r="F96" s="268"/>
      <c r="G96" s="268"/>
      <c r="H96" s="268"/>
      <c r="I96" s="136"/>
      <c r="J96" s="136"/>
      <c r="K96" s="136"/>
      <c r="L96" s="136"/>
      <c r="M96" s="136"/>
      <c r="N96" s="241">
        <f>ROUND(N88*T96,2)</f>
        <v>0</v>
      </c>
      <c r="O96" s="269"/>
      <c r="P96" s="269"/>
      <c r="Q96" s="269"/>
      <c r="R96" s="138"/>
      <c r="S96" s="139"/>
      <c r="T96" s="140"/>
      <c r="U96" s="141" t="s">
        <v>43</v>
      </c>
      <c r="V96" s="139"/>
      <c r="W96" s="139"/>
      <c r="X96" s="139"/>
      <c r="Y96" s="139"/>
      <c r="Z96" s="139"/>
      <c r="AA96" s="139"/>
      <c r="AB96" s="139"/>
      <c r="AC96" s="139"/>
      <c r="AD96" s="139"/>
      <c r="AE96" s="139"/>
      <c r="AF96" s="139"/>
      <c r="AG96" s="139"/>
      <c r="AH96" s="139"/>
      <c r="AI96" s="139"/>
      <c r="AJ96" s="139"/>
      <c r="AK96" s="139"/>
      <c r="AL96" s="139"/>
      <c r="AM96" s="139"/>
      <c r="AN96" s="139"/>
      <c r="AO96" s="139"/>
      <c r="AP96" s="139"/>
      <c r="AQ96" s="139"/>
      <c r="AR96" s="139"/>
      <c r="AS96" s="139"/>
      <c r="AT96" s="139"/>
      <c r="AU96" s="139"/>
      <c r="AV96" s="139"/>
      <c r="AW96" s="139"/>
      <c r="AX96" s="139"/>
      <c r="AY96" s="142" t="s">
        <v>134</v>
      </c>
      <c r="AZ96" s="139"/>
      <c r="BA96" s="139"/>
      <c r="BB96" s="139"/>
      <c r="BC96" s="139"/>
      <c r="BD96" s="139"/>
      <c r="BE96" s="143">
        <f t="shared" si="0"/>
        <v>0</v>
      </c>
      <c r="BF96" s="143">
        <f t="shared" si="1"/>
        <v>0</v>
      </c>
      <c r="BG96" s="143">
        <f t="shared" si="2"/>
        <v>0</v>
      </c>
      <c r="BH96" s="143">
        <f t="shared" si="3"/>
        <v>0</v>
      </c>
      <c r="BI96" s="143">
        <f t="shared" si="4"/>
        <v>0</v>
      </c>
      <c r="BJ96" s="142" t="s">
        <v>86</v>
      </c>
      <c r="BK96" s="139"/>
      <c r="BL96" s="139"/>
      <c r="BM96" s="139"/>
    </row>
    <row r="97" spans="2:65" s="1" customFormat="1" ht="18" customHeight="1">
      <c r="B97" s="135"/>
      <c r="C97" s="136"/>
      <c r="D97" s="243" t="s">
        <v>138</v>
      </c>
      <c r="E97" s="268"/>
      <c r="F97" s="268"/>
      <c r="G97" s="268"/>
      <c r="H97" s="268"/>
      <c r="I97" s="136"/>
      <c r="J97" s="136"/>
      <c r="K97" s="136"/>
      <c r="L97" s="136"/>
      <c r="M97" s="136"/>
      <c r="N97" s="241">
        <f>ROUND(N88*T97,2)</f>
        <v>0</v>
      </c>
      <c r="O97" s="269"/>
      <c r="P97" s="269"/>
      <c r="Q97" s="269"/>
      <c r="R97" s="138"/>
      <c r="S97" s="139"/>
      <c r="T97" s="140"/>
      <c r="U97" s="141" t="s">
        <v>43</v>
      </c>
      <c r="V97" s="139"/>
      <c r="W97" s="139"/>
      <c r="X97" s="139"/>
      <c r="Y97" s="139"/>
      <c r="Z97" s="139"/>
      <c r="AA97" s="139"/>
      <c r="AB97" s="139"/>
      <c r="AC97" s="139"/>
      <c r="AD97" s="139"/>
      <c r="AE97" s="139"/>
      <c r="AF97" s="139"/>
      <c r="AG97" s="139"/>
      <c r="AH97" s="139"/>
      <c r="AI97" s="139"/>
      <c r="AJ97" s="139"/>
      <c r="AK97" s="139"/>
      <c r="AL97" s="139"/>
      <c r="AM97" s="139"/>
      <c r="AN97" s="139"/>
      <c r="AO97" s="139"/>
      <c r="AP97" s="139"/>
      <c r="AQ97" s="139"/>
      <c r="AR97" s="139"/>
      <c r="AS97" s="139"/>
      <c r="AT97" s="139"/>
      <c r="AU97" s="139"/>
      <c r="AV97" s="139"/>
      <c r="AW97" s="139"/>
      <c r="AX97" s="139"/>
      <c r="AY97" s="142" t="s">
        <v>134</v>
      </c>
      <c r="AZ97" s="139"/>
      <c r="BA97" s="139"/>
      <c r="BB97" s="139"/>
      <c r="BC97" s="139"/>
      <c r="BD97" s="139"/>
      <c r="BE97" s="143">
        <f t="shared" si="0"/>
        <v>0</v>
      </c>
      <c r="BF97" s="143">
        <f t="shared" si="1"/>
        <v>0</v>
      </c>
      <c r="BG97" s="143">
        <f t="shared" si="2"/>
        <v>0</v>
      </c>
      <c r="BH97" s="143">
        <f t="shared" si="3"/>
        <v>0</v>
      </c>
      <c r="BI97" s="143">
        <f t="shared" si="4"/>
        <v>0</v>
      </c>
      <c r="BJ97" s="142" t="s">
        <v>86</v>
      </c>
      <c r="BK97" s="139"/>
      <c r="BL97" s="139"/>
      <c r="BM97" s="139"/>
    </row>
    <row r="98" spans="2:65" s="1" customFormat="1" ht="18" customHeight="1">
      <c r="B98" s="135"/>
      <c r="C98" s="136"/>
      <c r="D98" s="137" t="s">
        <v>139</v>
      </c>
      <c r="E98" s="136"/>
      <c r="F98" s="136"/>
      <c r="G98" s="136"/>
      <c r="H98" s="136"/>
      <c r="I98" s="136"/>
      <c r="J98" s="136"/>
      <c r="K98" s="136"/>
      <c r="L98" s="136"/>
      <c r="M98" s="136"/>
      <c r="N98" s="241">
        <f>ROUND(N88*T98,2)</f>
        <v>0</v>
      </c>
      <c r="O98" s="269"/>
      <c r="P98" s="269"/>
      <c r="Q98" s="269"/>
      <c r="R98" s="138"/>
      <c r="S98" s="139"/>
      <c r="T98" s="144"/>
      <c r="U98" s="145" t="s">
        <v>43</v>
      </c>
      <c r="V98" s="139"/>
      <c r="W98" s="139"/>
      <c r="X98" s="139"/>
      <c r="Y98" s="139"/>
      <c r="Z98" s="139"/>
      <c r="AA98" s="139"/>
      <c r="AB98" s="139"/>
      <c r="AC98" s="139"/>
      <c r="AD98" s="139"/>
      <c r="AE98" s="139"/>
      <c r="AF98" s="139"/>
      <c r="AG98" s="139"/>
      <c r="AH98" s="139"/>
      <c r="AI98" s="139"/>
      <c r="AJ98" s="139"/>
      <c r="AK98" s="139"/>
      <c r="AL98" s="139"/>
      <c r="AM98" s="139"/>
      <c r="AN98" s="139"/>
      <c r="AO98" s="139"/>
      <c r="AP98" s="139"/>
      <c r="AQ98" s="139"/>
      <c r="AR98" s="139"/>
      <c r="AS98" s="139"/>
      <c r="AT98" s="139"/>
      <c r="AU98" s="139"/>
      <c r="AV98" s="139"/>
      <c r="AW98" s="139"/>
      <c r="AX98" s="139"/>
      <c r="AY98" s="142" t="s">
        <v>140</v>
      </c>
      <c r="AZ98" s="139"/>
      <c r="BA98" s="139"/>
      <c r="BB98" s="139"/>
      <c r="BC98" s="139"/>
      <c r="BD98" s="139"/>
      <c r="BE98" s="143">
        <f t="shared" si="0"/>
        <v>0</v>
      </c>
      <c r="BF98" s="143">
        <f t="shared" si="1"/>
        <v>0</v>
      </c>
      <c r="BG98" s="143">
        <f t="shared" si="2"/>
        <v>0</v>
      </c>
      <c r="BH98" s="143">
        <f t="shared" si="3"/>
        <v>0</v>
      </c>
      <c r="BI98" s="143">
        <f t="shared" si="4"/>
        <v>0</v>
      </c>
      <c r="BJ98" s="142" t="s">
        <v>86</v>
      </c>
      <c r="BK98" s="139"/>
      <c r="BL98" s="139"/>
      <c r="BM98" s="139"/>
    </row>
    <row r="99" spans="2:65" s="1" customFormat="1" ht="12"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39"/>
      <c r="M99" s="39"/>
      <c r="N99" s="39"/>
      <c r="O99" s="39"/>
      <c r="P99" s="39"/>
      <c r="Q99" s="39"/>
      <c r="R99" s="40"/>
    </row>
    <row r="100" spans="2:65" s="1" customFormat="1" ht="29.25" customHeight="1">
      <c r="B100" s="38"/>
      <c r="C100" s="116" t="s">
        <v>114</v>
      </c>
      <c r="D100" s="117"/>
      <c r="E100" s="117"/>
      <c r="F100" s="117"/>
      <c r="G100" s="117"/>
      <c r="H100" s="117"/>
      <c r="I100" s="117"/>
      <c r="J100" s="117"/>
      <c r="K100" s="117"/>
      <c r="L100" s="247">
        <f>ROUND(SUM(N88+N92),2)</f>
        <v>0</v>
      </c>
      <c r="M100" s="247"/>
      <c r="N100" s="247"/>
      <c r="O100" s="247"/>
      <c r="P100" s="247"/>
      <c r="Q100" s="247"/>
      <c r="R100" s="40"/>
    </row>
    <row r="101" spans="2:65" s="1" customFormat="1" ht="6.9" customHeight="1">
      <c r="B101" s="62"/>
      <c r="C101" s="63"/>
      <c r="D101" s="63"/>
      <c r="E101" s="63"/>
      <c r="F101" s="63"/>
      <c r="G101" s="63"/>
      <c r="H101" s="63"/>
      <c r="I101" s="63"/>
      <c r="J101" s="63"/>
      <c r="K101" s="63"/>
      <c r="L101" s="63"/>
      <c r="M101" s="63"/>
      <c r="N101" s="63"/>
      <c r="O101" s="63"/>
      <c r="P101" s="63"/>
      <c r="Q101" s="63"/>
      <c r="R101" s="64"/>
    </row>
    <row r="105" spans="2:65" s="1" customFormat="1" ht="6.9" customHeight="1"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6"/>
      <c r="M105" s="66"/>
      <c r="N105" s="66"/>
      <c r="O105" s="66"/>
      <c r="P105" s="66"/>
      <c r="Q105" s="66"/>
      <c r="R105" s="67"/>
    </row>
    <row r="106" spans="2:65" s="1" customFormat="1" ht="36.9" customHeight="1">
      <c r="B106" s="38"/>
      <c r="C106" s="207" t="s">
        <v>141</v>
      </c>
      <c r="D106" s="252"/>
      <c r="E106" s="252"/>
      <c r="F106" s="252"/>
      <c r="G106" s="252"/>
      <c r="H106" s="252"/>
      <c r="I106" s="252"/>
      <c r="J106" s="252"/>
      <c r="K106" s="252"/>
      <c r="L106" s="252"/>
      <c r="M106" s="252"/>
      <c r="N106" s="252"/>
      <c r="O106" s="252"/>
      <c r="P106" s="252"/>
      <c r="Q106" s="252"/>
      <c r="R106" s="40"/>
    </row>
    <row r="107" spans="2:65" s="1" customFormat="1" ht="6.9" customHeight="1"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39"/>
      <c r="M107" s="39"/>
      <c r="N107" s="39"/>
      <c r="O107" s="39"/>
      <c r="P107" s="39"/>
      <c r="Q107" s="39"/>
      <c r="R107" s="40"/>
    </row>
    <row r="108" spans="2:65" s="1" customFormat="1" ht="30" customHeight="1">
      <c r="B108" s="38"/>
      <c r="C108" s="33" t="s">
        <v>19</v>
      </c>
      <c r="D108" s="39"/>
      <c r="E108" s="39"/>
      <c r="F108" s="250" t="str">
        <f>F6</f>
        <v>Mycí plocha pro zemědělskou techniku</v>
      </c>
      <c r="G108" s="251"/>
      <c r="H108" s="251"/>
      <c r="I108" s="251"/>
      <c r="J108" s="251"/>
      <c r="K108" s="251"/>
      <c r="L108" s="251"/>
      <c r="M108" s="251"/>
      <c r="N108" s="251"/>
      <c r="O108" s="251"/>
      <c r="P108" s="251"/>
      <c r="Q108" s="39"/>
      <c r="R108" s="40"/>
    </row>
    <row r="109" spans="2:65" s="1" customFormat="1" ht="36.9" customHeight="1">
      <c r="B109" s="38"/>
      <c r="C109" s="72" t="s">
        <v>122</v>
      </c>
      <c r="D109" s="39"/>
      <c r="E109" s="39"/>
      <c r="F109" s="227" t="str">
        <f>F7</f>
        <v>PS-01 - Technologie</v>
      </c>
      <c r="G109" s="252"/>
      <c r="H109" s="252"/>
      <c r="I109" s="252"/>
      <c r="J109" s="252"/>
      <c r="K109" s="252"/>
      <c r="L109" s="252"/>
      <c r="M109" s="252"/>
      <c r="N109" s="252"/>
      <c r="O109" s="252"/>
      <c r="P109" s="252"/>
      <c r="Q109" s="39"/>
      <c r="R109" s="40"/>
    </row>
    <row r="110" spans="2:65" s="1" customFormat="1" ht="6.9" customHeight="1"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39"/>
      <c r="M110" s="39"/>
      <c r="N110" s="39"/>
      <c r="O110" s="39"/>
      <c r="P110" s="39"/>
      <c r="Q110" s="39"/>
      <c r="R110" s="40"/>
    </row>
    <row r="111" spans="2:65" s="1" customFormat="1" ht="18" customHeight="1">
      <c r="B111" s="38"/>
      <c r="C111" s="33" t="s">
        <v>23</v>
      </c>
      <c r="D111" s="39"/>
      <c r="E111" s="39"/>
      <c r="F111" s="31" t="str">
        <f>F9</f>
        <v>Kladruby nad Labem</v>
      </c>
      <c r="G111" s="39"/>
      <c r="H111" s="39"/>
      <c r="I111" s="39"/>
      <c r="J111" s="39"/>
      <c r="K111" s="33" t="s">
        <v>25</v>
      </c>
      <c r="L111" s="39"/>
      <c r="M111" s="254" t="str">
        <f>IF(O9="","",O9)</f>
        <v>29. 7. 2018</v>
      </c>
      <c r="N111" s="254"/>
      <c r="O111" s="254"/>
      <c r="P111" s="254"/>
      <c r="Q111" s="39"/>
      <c r="R111" s="40"/>
    </row>
    <row r="112" spans="2:65" s="1" customFormat="1" ht="6.9" customHeight="1"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39"/>
      <c r="M112" s="39"/>
      <c r="N112" s="39"/>
      <c r="O112" s="39"/>
      <c r="P112" s="39"/>
      <c r="Q112" s="39"/>
      <c r="R112" s="40"/>
    </row>
    <row r="113" spans="2:65" s="1" customFormat="1" ht="13.2">
      <c r="B113" s="38"/>
      <c r="C113" s="33" t="s">
        <v>27</v>
      </c>
      <c r="D113" s="39"/>
      <c r="E113" s="39"/>
      <c r="F113" s="31" t="str">
        <f>E12</f>
        <v>Národní hřebčín Kladruby nad Labem</v>
      </c>
      <c r="G113" s="39"/>
      <c r="H113" s="39"/>
      <c r="I113" s="39"/>
      <c r="J113" s="39"/>
      <c r="K113" s="33" t="s">
        <v>33</v>
      </c>
      <c r="L113" s="39"/>
      <c r="M113" s="211" t="str">
        <f>E18</f>
        <v>Ing. Miroslav Vraný</v>
      </c>
      <c r="N113" s="211"/>
      <c r="O113" s="211"/>
      <c r="P113" s="211"/>
      <c r="Q113" s="211"/>
      <c r="R113" s="40"/>
    </row>
    <row r="114" spans="2:65" s="1" customFormat="1" ht="14.4" customHeight="1">
      <c r="B114" s="38"/>
      <c r="C114" s="33" t="s">
        <v>31</v>
      </c>
      <c r="D114" s="39"/>
      <c r="E114" s="39"/>
      <c r="F114" s="31" t="str">
        <f>IF(E15="","",E15)</f>
        <v>Vyplň údaj</v>
      </c>
      <c r="G114" s="39"/>
      <c r="H114" s="39"/>
      <c r="I114" s="39"/>
      <c r="J114" s="39"/>
      <c r="K114" s="33" t="s">
        <v>36</v>
      </c>
      <c r="L114" s="39"/>
      <c r="M114" s="211" t="str">
        <f>E21</f>
        <v xml:space="preserve"> </v>
      </c>
      <c r="N114" s="211"/>
      <c r="O114" s="211"/>
      <c r="P114" s="211"/>
      <c r="Q114" s="211"/>
      <c r="R114" s="40"/>
    </row>
    <row r="115" spans="2:65" s="1" customFormat="1" ht="10.35" customHeight="1"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39"/>
      <c r="M115" s="39"/>
      <c r="N115" s="39"/>
      <c r="O115" s="39"/>
      <c r="P115" s="39"/>
      <c r="Q115" s="39"/>
      <c r="R115" s="40"/>
    </row>
    <row r="116" spans="2:65" s="8" customFormat="1" ht="29.25" customHeight="1">
      <c r="B116" s="146"/>
      <c r="C116" s="147" t="s">
        <v>142</v>
      </c>
      <c r="D116" s="148" t="s">
        <v>143</v>
      </c>
      <c r="E116" s="148" t="s">
        <v>60</v>
      </c>
      <c r="F116" s="270" t="s">
        <v>144</v>
      </c>
      <c r="G116" s="270"/>
      <c r="H116" s="270"/>
      <c r="I116" s="270"/>
      <c r="J116" s="148" t="s">
        <v>145</v>
      </c>
      <c r="K116" s="148" t="s">
        <v>146</v>
      </c>
      <c r="L116" s="270" t="s">
        <v>147</v>
      </c>
      <c r="M116" s="270"/>
      <c r="N116" s="270" t="s">
        <v>127</v>
      </c>
      <c r="O116" s="270"/>
      <c r="P116" s="270"/>
      <c r="Q116" s="271"/>
      <c r="R116" s="149"/>
      <c r="T116" s="79" t="s">
        <v>148</v>
      </c>
      <c r="U116" s="80" t="s">
        <v>42</v>
      </c>
      <c r="V116" s="80" t="s">
        <v>149</v>
      </c>
      <c r="W116" s="80" t="s">
        <v>150</v>
      </c>
      <c r="X116" s="80" t="s">
        <v>151</v>
      </c>
      <c r="Y116" s="80" t="s">
        <v>152</v>
      </c>
      <c r="Z116" s="80" t="s">
        <v>153</v>
      </c>
      <c r="AA116" s="81" t="s">
        <v>154</v>
      </c>
    </row>
    <row r="117" spans="2:65" s="1" customFormat="1" ht="29.25" customHeight="1">
      <c r="B117" s="38"/>
      <c r="C117" s="83" t="s">
        <v>124</v>
      </c>
      <c r="D117" s="39"/>
      <c r="E117" s="39"/>
      <c r="F117" s="39"/>
      <c r="G117" s="39"/>
      <c r="H117" s="39"/>
      <c r="I117" s="39"/>
      <c r="J117" s="39"/>
      <c r="K117" s="39"/>
      <c r="L117" s="39"/>
      <c r="M117" s="39"/>
      <c r="N117" s="284">
        <f>BK117</f>
        <v>0</v>
      </c>
      <c r="O117" s="285"/>
      <c r="P117" s="285"/>
      <c r="Q117" s="285"/>
      <c r="R117" s="40"/>
      <c r="T117" s="82"/>
      <c r="U117" s="54"/>
      <c r="V117" s="54"/>
      <c r="W117" s="150">
        <f>W118+W143</f>
        <v>0</v>
      </c>
      <c r="X117" s="54"/>
      <c r="Y117" s="150">
        <f>Y118+Y143</f>
        <v>0</v>
      </c>
      <c r="Z117" s="54"/>
      <c r="AA117" s="151">
        <f>AA118+AA143</f>
        <v>0</v>
      </c>
      <c r="AT117" s="22" t="s">
        <v>77</v>
      </c>
      <c r="AU117" s="22" t="s">
        <v>129</v>
      </c>
      <c r="BK117" s="152">
        <f>BK118+BK143</f>
        <v>0</v>
      </c>
    </row>
    <row r="118" spans="2:65" s="9" customFormat="1" ht="37.35" customHeight="1">
      <c r="B118" s="153"/>
      <c r="C118" s="154"/>
      <c r="D118" s="155" t="s">
        <v>130</v>
      </c>
      <c r="E118" s="155"/>
      <c r="F118" s="155"/>
      <c r="G118" s="155"/>
      <c r="H118" s="155"/>
      <c r="I118" s="155"/>
      <c r="J118" s="155"/>
      <c r="K118" s="155"/>
      <c r="L118" s="155"/>
      <c r="M118" s="155"/>
      <c r="N118" s="286">
        <f>BK118</f>
        <v>0</v>
      </c>
      <c r="O118" s="264"/>
      <c r="P118" s="264"/>
      <c r="Q118" s="264"/>
      <c r="R118" s="156"/>
      <c r="T118" s="157"/>
      <c r="U118" s="154"/>
      <c r="V118" s="154"/>
      <c r="W118" s="158">
        <f>W119</f>
        <v>0</v>
      </c>
      <c r="X118" s="154"/>
      <c r="Y118" s="158">
        <f>Y119</f>
        <v>0</v>
      </c>
      <c r="Z118" s="154"/>
      <c r="AA118" s="159">
        <f>AA119</f>
        <v>0</v>
      </c>
      <c r="AR118" s="160" t="s">
        <v>155</v>
      </c>
      <c r="AT118" s="161" t="s">
        <v>77</v>
      </c>
      <c r="AU118" s="161" t="s">
        <v>78</v>
      </c>
      <c r="AY118" s="160" t="s">
        <v>156</v>
      </c>
      <c r="BK118" s="162">
        <f>BK119</f>
        <v>0</v>
      </c>
    </row>
    <row r="119" spans="2:65" s="9" customFormat="1" ht="19.95" customHeight="1">
      <c r="B119" s="153"/>
      <c r="C119" s="154"/>
      <c r="D119" s="163" t="s">
        <v>131</v>
      </c>
      <c r="E119" s="163"/>
      <c r="F119" s="163"/>
      <c r="G119" s="163"/>
      <c r="H119" s="163"/>
      <c r="I119" s="163"/>
      <c r="J119" s="163"/>
      <c r="K119" s="163"/>
      <c r="L119" s="163"/>
      <c r="M119" s="163"/>
      <c r="N119" s="287">
        <f>BK119</f>
        <v>0</v>
      </c>
      <c r="O119" s="288"/>
      <c r="P119" s="288"/>
      <c r="Q119" s="288"/>
      <c r="R119" s="156"/>
      <c r="T119" s="157"/>
      <c r="U119" s="154"/>
      <c r="V119" s="154"/>
      <c r="W119" s="158">
        <f>SUM(W120:W142)</f>
        <v>0</v>
      </c>
      <c r="X119" s="154"/>
      <c r="Y119" s="158">
        <f>SUM(Y120:Y142)</f>
        <v>0</v>
      </c>
      <c r="Z119" s="154"/>
      <c r="AA119" s="159">
        <f>SUM(AA120:AA142)</f>
        <v>0</v>
      </c>
      <c r="AR119" s="160" t="s">
        <v>155</v>
      </c>
      <c r="AT119" s="161" t="s">
        <v>77</v>
      </c>
      <c r="AU119" s="161" t="s">
        <v>86</v>
      </c>
      <c r="AY119" s="160" t="s">
        <v>156</v>
      </c>
      <c r="BK119" s="162">
        <f>SUM(BK120:BK142)</f>
        <v>0</v>
      </c>
    </row>
    <row r="120" spans="2:65" s="1" customFormat="1" ht="34.200000000000003" customHeight="1">
      <c r="B120" s="135"/>
      <c r="C120" s="164" t="s">
        <v>86</v>
      </c>
      <c r="D120" s="164" t="s">
        <v>157</v>
      </c>
      <c r="E120" s="165" t="s">
        <v>158</v>
      </c>
      <c r="F120" s="272" t="s">
        <v>159</v>
      </c>
      <c r="G120" s="272"/>
      <c r="H120" s="272"/>
      <c r="I120" s="272"/>
      <c r="J120" s="166" t="s">
        <v>160</v>
      </c>
      <c r="K120" s="167">
        <v>1</v>
      </c>
      <c r="L120" s="273">
        <v>0</v>
      </c>
      <c r="M120" s="273"/>
      <c r="N120" s="274">
        <f>ROUND(L120*K120,2)</f>
        <v>0</v>
      </c>
      <c r="O120" s="274"/>
      <c r="P120" s="274"/>
      <c r="Q120" s="274"/>
      <c r="R120" s="138"/>
      <c r="T120" s="168" t="s">
        <v>5</v>
      </c>
      <c r="U120" s="47" t="s">
        <v>43</v>
      </c>
      <c r="V120" s="39"/>
      <c r="W120" s="169">
        <f>V120*K120</f>
        <v>0</v>
      </c>
      <c r="X120" s="169">
        <v>0</v>
      </c>
      <c r="Y120" s="169">
        <f>X120*K120</f>
        <v>0</v>
      </c>
      <c r="Z120" s="169">
        <v>0</v>
      </c>
      <c r="AA120" s="170">
        <f>Z120*K120</f>
        <v>0</v>
      </c>
      <c r="AR120" s="22" t="s">
        <v>86</v>
      </c>
      <c r="AT120" s="22" t="s">
        <v>157</v>
      </c>
      <c r="AU120" s="22" t="s">
        <v>120</v>
      </c>
      <c r="AY120" s="22" t="s">
        <v>156</v>
      </c>
      <c r="BE120" s="109">
        <f>IF(U120="základní",N120,0)</f>
        <v>0</v>
      </c>
      <c r="BF120" s="109">
        <f>IF(U120="snížená",N120,0)</f>
        <v>0</v>
      </c>
      <c r="BG120" s="109">
        <f>IF(U120="zákl. přenesená",N120,0)</f>
        <v>0</v>
      </c>
      <c r="BH120" s="109">
        <f>IF(U120="sníž. přenesená",N120,0)</f>
        <v>0</v>
      </c>
      <c r="BI120" s="109">
        <f>IF(U120="nulová",N120,0)</f>
        <v>0</v>
      </c>
      <c r="BJ120" s="22" t="s">
        <v>86</v>
      </c>
      <c r="BK120" s="109">
        <f>ROUND(L120*K120,2)</f>
        <v>0</v>
      </c>
      <c r="BL120" s="22" t="s">
        <v>86</v>
      </c>
      <c r="BM120" s="22" t="s">
        <v>161</v>
      </c>
    </row>
    <row r="121" spans="2:65" s="1" customFormat="1" ht="34.200000000000003" customHeight="1">
      <c r="B121" s="135"/>
      <c r="C121" s="171" t="s">
        <v>120</v>
      </c>
      <c r="D121" s="171" t="s">
        <v>162</v>
      </c>
      <c r="E121" s="172" t="s">
        <v>163</v>
      </c>
      <c r="F121" s="275" t="s">
        <v>164</v>
      </c>
      <c r="G121" s="275"/>
      <c r="H121" s="275"/>
      <c r="I121" s="275"/>
      <c r="J121" s="173" t="s">
        <v>165</v>
      </c>
      <c r="K121" s="174">
        <v>1</v>
      </c>
      <c r="L121" s="276">
        <v>0</v>
      </c>
      <c r="M121" s="276"/>
      <c r="N121" s="277">
        <f>ROUND(L121*K121,2)</f>
        <v>0</v>
      </c>
      <c r="O121" s="274"/>
      <c r="P121" s="274"/>
      <c r="Q121" s="274"/>
      <c r="R121" s="138"/>
      <c r="T121" s="168" t="s">
        <v>5</v>
      </c>
      <c r="U121" s="47" t="s">
        <v>43</v>
      </c>
      <c r="V121" s="39"/>
      <c r="W121" s="169">
        <f>V121*K121</f>
        <v>0</v>
      </c>
      <c r="X121" s="169">
        <v>0</v>
      </c>
      <c r="Y121" s="169">
        <f>X121*K121</f>
        <v>0</v>
      </c>
      <c r="Z121" s="169">
        <v>0</v>
      </c>
      <c r="AA121" s="170">
        <f>Z121*K121</f>
        <v>0</v>
      </c>
      <c r="AR121" s="22" t="s">
        <v>166</v>
      </c>
      <c r="AT121" s="22" t="s">
        <v>162</v>
      </c>
      <c r="AU121" s="22" t="s">
        <v>120</v>
      </c>
      <c r="AY121" s="22" t="s">
        <v>156</v>
      </c>
      <c r="BE121" s="109">
        <f>IF(U121="základní",N121,0)</f>
        <v>0</v>
      </c>
      <c r="BF121" s="109">
        <f>IF(U121="snížená",N121,0)</f>
        <v>0</v>
      </c>
      <c r="BG121" s="109">
        <f>IF(U121="zákl. přenesená",N121,0)</f>
        <v>0</v>
      </c>
      <c r="BH121" s="109">
        <f>IF(U121="sníž. přenesená",N121,0)</f>
        <v>0</v>
      </c>
      <c r="BI121" s="109">
        <f>IF(U121="nulová",N121,0)</f>
        <v>0</v>
      </c>
      <c r="BJ121" s="22" t="s">
        <v>86</v>
      </c>
      <c r="BK121" s="109">
        <f>ROUND(L121*K121,2)</f>
        <v>0</v>
      </c>
      <c r="BL121" s="22" t="s">
        <v>167</v>
      </c>
      <c r="BM121" s="22" t="s">
        <v>168</v>
      </c>
    </row>
    <row r="122" spans="2:65" s="10" customFormat="1" ht="14.4" customHeight="1">
      <c r="B122" s="175"/>
      <c r="C122" s="176"/>
      <c r="D122" s="176"/>
      <c r="E122" s="177" t="s">
        <v>5</v>
      </c>
      <c r="F122" s="278" t="s">
        <v>144</v>
      </c>
      <c r="G122" s="279"/>
      <c r="H122" s="279"/>
      <c r="I122" s="279"/>
      <c r="J122" s="176"/>
      <c r="K122" s="177" t="s">
        <v>5</v>
      </c>
      <c r="L122" s="176"/>
      <c r="M122" s="176"/>
      <c r="N122" s="176"/>
      <c r="O122" s="176"/>
      <c r="P122" s="176"/>
      <c r="Q122" s="176"/>
      <c r="R122" s="178"/>
      <c r="T122" s="179"/>
      <c r="U122" s="176"/>
      <c r="V122" s="176"/>
      <c r="W122" s="176"/>
      <c r="X122" s="176"/>
      <c r="Y122" s="176"/>
      <c r="Z122" s="176"/>
      <c r="AA122" s="180"/>
      <c r="AT122" s="181" t="s">
        <v>169</v>
      </c>
      <c r="AU122" s="181" t="s">
        <v>120</v>
      </c>
      <c r="AV122" s="10" t="s">
        <v>86</v>
      </c>
      <c r="AW122" s="10" t="s">
        <v>35</v>
      </c>
      <c r="AX122" s="10" t="s">
        <v>78</v>
      </c>
      <c r="AY122" s="181" t="s">
        <v>156</v>
      </c>
    </row>
    <row r="123" spans="2:65" s="10" customFormat="1" ht="22.8" customHeight="1">
      <c r="B123" s="175"/>
      <c r="C123" s="176"/>
      <c r="D123" s="176"/>
      <c r="E123" s="177" t="s">
        <v>5</v>
      </c>
      <c r="F123" s="280" t="s">
        <v>170</v>
      </c>
      <c r="G123" s="281"/>
      <c r="H123" s="281"/>
      <c r="I123" s="281"/>
      <c r="J123" s="176"/>
      <c r="K123" s="177" t="s">
        <v>5</v>
      </c>
      <c r="L123" s="176"/>
      <c r="M123" s="176"/>
      <c r="N123" s="176"/>
      <c r="O123" s="176"/>
      <c r="P123" s="176"/>
      <c r="Q123" s="176"/>
      <c r="R123" s="178"/>
      <c r="T123" s="179"/>
      <c r="U123" s="176"/>
      <c r="V123" s="176"/>
      <c r="W123" s="176"/>
      <c r="X123" s="176"/>
      <c r="Y123" s="176"/>
      <c r="Z123" s="176"/>
      <c r="AA123" s="180"/>
      <c r="AT123" s="181" t="s">
        <v>169</v>
      </c>
      <c r="AU123" s="181" t="s">
        <v>120</v>
      </c>
      <c r="AV123" s="10" t="s">
        <v>86</v>
      </c>
      <c r="AW123" s="10" t="s">
        <v>35</v>
      </c>
      <c r="AX123" s="10" t="s">
        <v>78</v>
      </c>
      <c r="AY123" s="181" t="s">
        <v>156</v>
      </c>
    </row>
    <row r="124" spans="2:65" s="10" customFormat="1" ht="14.4" customHeight="1">
      <c r="B124" s="175"/>
      <c r="C124" s="176"/>
      <c r="D124" s="176"/>
      <c r="E124" s="177" t="s">
        <v>5</v>
      </c>
      <c r="F124" s="280" t="s">
        <v>171</v>
      </c>
      <c r="G124" s="281"/>
      <c r="H124" s="281"/>
      <c r="I124" s="281"/>
      <c r="J124" s="176"/>
      <c r="K124" s="177" t="s">
        <v>5</v>
      </c>
      <c r="L124" s="176"/>
      <c r="M124" s="176"/>
      <c r="N124" s="176"/>
      <c r="O124" s="176"/>
      <c r="P124" s="176"/>
      <c r="Q124" s="176"/>
      <c r="R124" s="178"/>
      <c r="T124" s="179"/>
      <c r="U124" s="176"/>
      <c r="V124" s="176"/>
      <c r="W124" s="176"/>
      <c r="X124" s="176"/>
      <c r="Y124" s="176"/>
      <c r="Z124" s="176"/>
      <c r="AA124" s="180"/>
      <c r="AT124" s="181" t="s">
        <v>169</v>
      </c>
      <c r="AU124" s="181" t="s">
        <v>120</v>
      </c>
      <c r="AV124" s="10" t="s">
        <v>86</v>
      </c>
      <c r="AW124" s="10" t="s">
        <v>35</v>
      </c>
      <c r="AX124" s="10" t="s">
        <v>78</v>
      </c>
      <c r="AY124" s="181" t="s">
        <v>156</v>
      </c>
    </row>
    <row r="125" spans="2:65" s="10" customFormat="1" ht="22.8" customHeight="1">
      <c r="B125" s="175"/>
      <c r="C125" s="176"/>
      <c r="D125" s="176"/>
      <c r="E125" s="177" t="s">
        <v>5</v>
      </c>
      <c r="F125" s="280" t="s">
        <v>172</v>
      </c>
      <c r="G125" s="281"/>
      <c r="H125" s="281"/>
      <c r="I125" s="281"/>
      <c r="J125" s="176"/>
      <c r="K125" s="177" t="s">
        <v>5</v>
      </c>
      <c r="L125" s="176"/>
      <c r="M125" s="176"/>
      <c r="N125" s="176"/>
      <c r="O125" s="176"/>
      <c r="P125" s="176"/>
      <c r="Q125" s="176"/>
      <c r="R125" s="178"/>
      <c r="T125" s="179"/>
      <c r="U125" s="176"/>
      <c r="V125" s="176"/>
      <c r="W125" s="176"/>
      <c r="X125" s="176"/>
      <c r="Y125" s="176"/>
      <c r="Z125" s="176"/>
      <c r="AA125" s="180"/>
      <c r="AT125" s="181" t="s">
        <v>169</v>
      </c>
      <c r="AU125" s="181" t="s">
        <v>120</v>
      </c>
      <c r="AV125" s="10" t="s">
        <v>86</v>
      </c>
      <c r="AW125" s="10" t="s">
        <v>35</v>
      </c>
      <c r="AX125" s="10" t="s">
        <v>78</v>
      </c>
      <c r="AY125" s="181" t="s">
        <v>156</v>
      </c>
    </row>
    <row r="126" spans="2:65" s="10" customFormat="1" ht="22.8" customHeight="1">
      <c r="B126" s="175"/>
      <c r="C126" s="176"/>
      <c r="D126" s="176"/>
      <c r="E126" s="177" t="s">
        <v>5</v>
      </c>
      <c r="F126" s="280" t="s">
        <v>173</v>
      </c>
      <c r="G126" s="281"/>
      <c r="H126" s="281"/>
      <c r="I126" s="281"/>
      <c r="J126" s="176"/>
      <c r="K126" s="177" t="s">
        <v>5</v>
      </c>
      <c r="L126" s="176"/>
      <c r="M126" s="176"/>
      <c r="N126" s="176"/>
      <c r="O126" s="176"/>
      <c r="P126" s="176"/>
      <c r="Q126" s="176"/>
      <c r="R126" s="178"/>
      <c r="T126" s="179"/>
      <c r="U126" s="176"/>
      <c r="V126" s="176"/>
      <c r="W126" s="176"/>
      <c r="X126" s="176"/>
      <c r="Y126" s="176"/>
      <c r="Z126" s="176"/>
      <c r="AA126" s="180"/>
      <c r="AT126" s="181" t="s">
        <v>169</v>
      </c>
      <c r="AU126" s="181" t="s">
        <v>120</v>
      </c>
      <c r="AV126" s="10" t="s">
        <v>86</v>
      </c>
      <c r="AW126" s="10" t="s">
        <v>35</v>
      </c>
      <c r="AX126" s="10" t="s">
        <v>78</v>
      </c>
      <c r="AY126" s="181" t="s">
        <v>156</v>
      </c>
    </row>
    <row r="127" spans="2:65" s="10" customFormat="1" ht="22.8" customHeight="1">
      <c r="B127" s="175"/>
      <c r="C127" s="176"/>
      <c r="D127" s="176"/>
      <c r="E127" s="177" t="s">
        <v>5</v>
      </c>
      <c r="F127" s="280" t="s">
        <v>174</v>
      </c>
      <c r="G127" s="281"/>
      <c r="H127" s="281"/>
      <c r="I127" s="281"/>
      <c r="J127" s="176"/>
      <c r="K127" s="177" t="s">
        <v>5</v>
      </c>
      <c r="L127" s="176"/>
      <c r="M127" s="176"/>
      <c r="N127" s="176"/>
      <c r="O127" s="176"/>
      <c r="P127" s="176"/>
      <c r="Q127" s="176"/>
      <c r="R127" s="178"/>
      <c r="T127" s="179"/>
      <c r="U127" s="176"/>
      <c r="V127" s="176"/>
      <c r="W127" s="176"/>
      <c r="X127" s="176"/>
      <c r="Y127" s="176"/>
      <c r="Z127" s="176"/>
      <c r="AA127" s="180"/>
      <c r="AT127" s="181" t="s">
        <v>169</v>
      </c>
      <c r="AU127" s="181" t="s">
        <v>120</v>
      </c>
      <c r="AV127" s="10" t="s">
        <v>86</v>
      </c>
      <c r="AW127" s="10" t="s">
        <v>35</v>
      </c>
      <c r="AX127" s="10" t="s">
        <v>78</v>
      </c>
      <c r="AY127" s="181" t="s">
        <v>156</v>
      </c>
    </row>
    <row r="128" spans="2:65" s="10" customFormat="1" ht="22.8" customHeight="1">
      <c r="B128" s="175"/>
      <c r="C128" s="176"/>
      <c r="D128" s="176"/>
      <c r="E128" s="177" t="s">
        <v>5</v>
      </c>
      <c r="F128" s="280" t="s">
        <v>175</v>
      </c>
      <c r="G128" s="281"/>
      <c r="H128" s="281"/>
      <c r="I128" s="281"/>
      <c r="J128" s="176"/>
      <c r="K128" s="177" t="s">
        <v>5</v>
      </c>
      <c r="L128" s="176"/>
      <c r="M128" s="176"/>
      <c r="N128" s="176"/>
      <c r="O128" s="176"/>
      <c r="P128" s="176"/>
      <c r="Q128" s="176"/>
      <c r="R128" s="178"/>
      <c r="T128" s="179"/>
      <c r="U128" s="176"/>
      <c r="V128" s="176"/>
      <c r="W128" s="176"/>
      <c r="X128" s="176"/>
      <c r="Y128" s="176"/>
      <c r="Z128" s="176"/>
      <c r="AA128" s="180"/>
      <c r="AT128" s="181" t="s">
        <v>169</v>
      </c>
      <c r="AU128" s="181" t="s">
        <v>120</v>
      </c>
      <c r="AV128" s="10" t="s">
        <v>86</v>
      </c>
      <c r="AW128" s="10" t="s">
        <v>35</v>
      </c>
      <c r="AX128" s="10" t="s">
        <v>78</v>
      </c>
      <c r="AY128" s="181" t="s">
        <v>156</v>
      </c>
    </row>
    <row r="129" spans="2:65" s="10" customFormat="1" ht="22.8" customHeight="1">
      <c r="B129" s="175"/>
      <c r="C129" s="176"/>
      <c r="D129" s="176"/>
      <c r="E129" s="177" t="s">
        <v>5</v>
      </c>
      <c r="F129" s="280" t="s">
        <v>176</v>
      </c>
      <c r="G129" s="281"/>
      <c r="H129" s="281"/>
      <c r="I129" s="281"/>
      <c r="J129" s="176"/>
      <c r="K129" s="177" t="s">
        <v>5</v>
      </c>
      <c r="L129" s="176"/>
      <c r="M129" s="176"/>
      <c r="N129" s="176"/>
      <c r="O129" s="176"/>
      <c r="P129" s="176"/>
      <c r="Q129" s="176"/>
      <c r="R129" s="178"/>
      <c r="T129" s="179"/>
      <c r="U129" s="176"/>
      <c r="V129" s="176"/>
      <c r="W129" s="176"/>
      <c r="X129" s="176"/>
      <c r="Y129" s="176"/>
      <c r="Z129" s="176"/>
      <c r="AA129" s="180"/>
      <c r="AT129" s="181" t="s">
        <v>169</v>
      </c>
      <c r="AU129" s="181" t="s">
        <v>120</v>
      </c>
      <c r="AV129" s="10" t="s">
        <v>86</v>
      </c>
      <c r="AW129" s="10" t="s">
        <v>35</v>
      </c>
      <c r="AX129" s="10" t="s">
        <v>78</v>
      </c>
      <c r="AY129" s="181" t="s">
        <v>156</v>
      </c>
    </row>
    <row r="130" spans="2:65" s="10" customFormat="1" ht="22.8" customHeight="1">
      <c r="B130" s="175"/>
      <c r="C130" s="176"/>
      <c r="D130" s="176"/>
      <c r="E130" s="177" t="s">
        <v>5</v>
      </c>
      <c r="F130" s="280" t="s">
        <v>177</v>
      </c>
      <c r="G130" s="281"/>
      <c r="H130" s="281"/>
      <c r="I130" s="281"/>
      <c r="J130" s="176"/>
      <c r="K130" s="177" t="s">
        <v>5</v>
      </c>
      <c r="L130" s="176"/>
      <c r="M130" s="176"/>
      <c r="N130" s="176"/>
      <c r="O130" s="176"/>
      <c r="P130" s="176"/>
      <c r="Q130" s="176"/>
      <c r="R130" s="178"/>
      <c r="T130" s="179"/>
      <c r="U130" s="176"/>
      <c r="V130" s="176"/>
      <c r="W130" s="176"/>
      <c r="X130" s="176"/>
      <c r="Y130" s="176"/>
      <c r="Z130" s="176"/>
      <c r="AA130" s="180"/>
      <c r="AT130" s="181" t="s">
        <v>169</v>
      </c>
      <c r="AU130" s="181" t="s">
        <v>120</v>
      </c>
      <c r="AV130" s="10" t="s">
        <v>86</v>
      </c>
      <c r="AW130" s="10" t="s">
        <v>35</v>
      </c>
      <c r="AX130" s="10" t="s">
        <v>78</v>
      </c>
      <c r="AY130" s="181" t="s">
        <v>156</v>
      </c>
    </row>
    <row r="131" spans="2:65" s="10" customFormat="1" ht="14.4" customHeight="1">
      <c r="B131" s="175"/>
      <c r="C131" s="176"/>
      <c r="D131" s="176"/>
      <c r="E131" s="177" t="s">
        <v>5</v>
      </c>
      <c r="F131" s="280" t="s">
        <v>178</v>
      </c>
      <c r="G131" s="281"/>
      <c r="H131" s="281"/>
      <c r="I131" s="281"/>
      <c r="J131" s="176"/>
      <c r="K131" s="177" t="s">
        <v>5</v>
      </c>
      <c r="L131" s="176"/>
      <c r="M131" s="176"/>
      <c r="N131" s="176"/>
      <c r="O131" s="176"/>
      <c r="P131" s="176"/>
      <c r="Q131" s="176"/>
      <c r="R131" s="178"/>
      <c r="T131" s="179"/>
      <c r="U131" s="176"/>
      <c r="V131" s="176"/>
      <c r="W131" s="176"/>
      <c r="X131" s="176"/>
      <c r="Y131" s="176"/>
      <c r="Z131" s="176"/>
      <c r="AA131" s="180"/>
      <c r="AT131" s="181" t="s">
        <v>169</v>
      </c>
      <c r="AU131" s="181" t="s">
        <v>120</v>
      </c>
      <c r="AV131" s="10" t="s">
        <v>86</v>
      </c>
      <c r="AW131" s="10" t="s">
        <v>35</v>
      </c>
      <c r="AX131" s="10" t="s">
        <v>78</v>
      </c>
      <c r="AY131" s="181" t="s">
        <v>156</v>
      </c>
    </row>
    <row r="132" spans="2:65" s="10" customFormat="1" ht="14.4" customHeight="1">
      <c r="B132" s="175"/>
      <c r="C132" s="176"/>
      <c r="D132" s="176"/>
      <c r="E132" s="177" t="s">
        <v>5</v>
      </c>
      <c r="F132" s="280" t="s">
        <v>179</v>
      </c>
      <c r="G132" s="281"/>
      <c r="H132" s="281"/>
      <c r="I132" s="281"/>
      <c r="J132" s="176"/>
      <c r="K132" s="177" t="s">
        <v>5</v>
      </c>
      <c r="L132" s="176"/>
      <c r="M132" s="176"/>
      <c r="N132" s="176"/>
      <c r="O132" s="176"/>
      <c r="P132" s="176"/>
      <c r="Q132" s="176"/>
      <c r="R132" s="178"/>
      <c r="T132" s="179"/>
      <c r="U132" s="176"/>
      <c r="V132" s="176"/>
      <c r="W132" s="176"/>
      <c r="X132" s="176"/>
      <c r="Y132" s="176"/>
      <c r="Z132" s="176"/>
      <c r="AA132" s="180"/>
      <c r="AT132" s="181" t="s">
        <v>169</v>
      </c>
      <c r="AU132" s="181" t="s">
        <v>120</v>
      </c>
      <c r="AV132" s="10" t="s">
        <v>86</v>
      </c>
      <c r="AW132" s="10" t="s">
        <v>35</v>
      </c>
      <c r="AX132" s="10" t="s">
        <v>78</v>
      </c>
      <c r="AY132" s="181" t="s">
        <v>156</v>
      </c>
    </row>
    <row r="133" spans="2:65" s="11" customFormat="1" ht="14.4" customHeight="1">
      <c r="B133" s="182"/>
      <c r="C133" s="183"/>
      <c r="D133" s="183"/>
      <c r="E133" s="184" t="s">
        <v>5</v>
      </c>
      <c r="F133" s="282" t="s">
        <v>180</v>
      </c>
      <c r="G133" s="283"/>
      <c r="H133" s="283"/>
      <c r="I133" s="283"/>
      <c r="J133" s="183"/>
      <c r="K133" s="185">
        <v>1</v>
      </c>
      <c r="L133" s="183"/>
      <c r="M133" s="183"/>
      <c r="N133" s="183"/>
      <c r="O133" s="183"/>
      <c r="P133" s="183"/>
      <c r="Q133" s="183"/>
      <c r="R133" s="186"/>
      <c r="T133" s="187"/>
      <c r="U133" s="183"/>
      <c r="V133" s="183"/>
      <c r="W133" s="183"/>
      <c r="X133" s="183"/>
      <c r="Y133" s="183"/>
      <c r="Z133" s="183"/>
      <c r="AA133" s="188"/>
      <c r="AT133" s="189" t="s">
        <v>169</v>
      </c>
      <c r="AU133" s="189" t="s">
        <v>120</v>
      </c>
      <c r="AV133" s="11" t="s">
        <v>120</v>
      </c>
      <c r="AW133" s="11" t="s">
        <v>35</v>
      </c>
      <c r="AX133" s="11" t="s">
        <v>86</v>
      </c>
      <c r="AY133" s="189" t="s">
        <v>156</v>
      </c>
    </row>
    <row r="134" spans="2:65" s="1" customFormat="1" ht="34.200000000000003" customHeight="1">
      <c r="B134" s="135"/>
      <c r="C134" s="171" t="s">
        <v>155</v>
      </c>
      <c r="D134" s="171" t="s">
        <v>162</v>
      </c>
      <c r="E134" s="172" t="s">
        <v>181</v>
      </c>
      <c r="F134" s="275" t="s">
        <v>182</v>
      </c>
      <c r="G134" s="275"/>
      <c r="H134" s="275"/>
      <c r="I134" s="275"/>
      <c r="J134" s="173" t="s">
        <v>165</v>
      </c>
      <c r="K134" s="174">
        <v>1</v>
      </c>
      <c r="L134" s="276">
        <v>0</v>
      </c>
      <c r="M134" s="276"/>
      <c r="N134" s="277">
        <f t="shared" ref="N134:N142" si="5">ROUND(L134*K134,2)</f>
        <v>0</v>
      </c>
      <c r="O134" s="274"/>
      <c r="P134" s="274"/>
      <c r="Q134" s="274"/>
      <c r="R134" s="138"/>
      <c r="T134" s="168" t="s">
        <v>5</v>
      </c>
      <c r="U134" s="47" t="s">
        <v>43</v>
      </c>
      <c r="V134" s="39"/>
      <c r="W134" s="169">
        <f t="shared" ref="W134:W142" si="6">V134*K134</f>
        <v>0</v>
      </c>
      <c r="X134" s="169">
        <v>0</v>
      </c>
      <c r="Y134" s="169">
        <f t="shared" ref="Y134:Y142" si="7">X134*K134</f>
        <v>0</v>
      </c>
      <c r="Z134" s="169">
        <v>0</v>
      </c>
      <c r="AA134" s="170">
        <f t="shared" ref="AA134:AA142" si="8">Z134*K134</f>
        <v>0</v>
      </c>
      <c r="AR134" s="22" t="s">
        <v>166</v>
      </c>
      <c r="AT134" s="22" t="s">
        <v>162</v>
      </c>
      <c r="AU134" s="22" t="s">
        <v>120</v>
      </c>
      <c r="AY134" s="22" t="s">
        <v>156</v>
      </c>
      <c r="BE134" s="109">
        <f t="shared" ref="BE134:BE142" si="9">IF(U134="základní",N134,0)</f>
        <v>0</v>
      </c>
      <c r="BF134" s="109">
        <f t="shared" ref="BF134:BF142" si="10">IF(U134="snížená",N134,0)</f>
        <v>0</v>
      </c>
      <c r="BG134" s="109">
        <f t="shared" ref="BG134:BG142" si="11">IF(U134="zákl. přenesená",N134,0)</f>
        <v>0</v>
      </c>
      <c r="BH134" s="109">
        <f t="shared" ref="BH134:BH142" si="12">IF(U134="sníž. přenesená",N134,0)</f>
        <v>0</v>
      </c>
      <c r="BI134" s="109">
        <f t="shared" ref="BI134:BI142" si="13">IF(U134="nulová",N134,0)</f>
        <v>0</v>
      </c>
      <c r="BJ134" s="22" t="s">
        <v>86</v>
      </c>
      <c r="BK134" s="109">
        <f t="shared" ref="BK134:BK142" si="14">ROUND(L134*K134,2)</f>
        <v>0</v>
      </c>
      <c r="BL134" s="22" t="s">
        <v>167</v>
      </c>
      <c r="BM134" s="22" t="s">
        <v>183</v>
      </c>
    </row>
    <row r="135" spans="2:65" s="1" customFormat="1" ht="34.200000000000003" customHeight="1">
      <c r="B135" s="135"/>
      <c r="C135" s="171" t="s">
        <v>184</v>
      </c>
      <c r="D135" s="171" t="s">
        <v>162</v>
      </c>
      <c r="E135" s="172" t="s">
        <v>185</v>
      </c>
      <c r="F135" s="275" t="s">
        <v>186</v>
      </c>
      <c r="G135" s="275"/>
      <c r="H135" s="275"/>
      <c r="I135" s="275"/>
      <c r="J135" s="173" t="s">
        <v>165</v>
      </c>
      <c r="K135" s="174">
        <v>1</v>
      </c>
      <c r="L135" s="276">
        <v>0</v>
      </c>
      <c r="M135" s="276"/>
      <c r="N135" s="277">
        <f t="shared" si="5"/>
        <v>0</v>
      </c>
      <c r="O135" s="274"/>
      <c r="P135" s="274"/>
      <c r="Q135" s="274"/>
      <c r="R135" s="138"/>
      <c r="T135" s="168" t="s">
        <v>5</v>
      </c>
      <c r="U135" s="47" t="s">
        <v>43</v>
      </c>
      <c r="V135" s="39"/>
      <c r="W135" s="169">
        <f t="shared" si="6"/>
        <v>0</v>
      </c>
      <c r="X135" s="169">
        <v>0</v>
      </c>
      <c r="Y135" s="169">
        <f t="shared" si="7"/>
        <v>0</v>
      </c>
      <c r="Z135" s="169">
        <v>0</v>
      </c>
      <c r="AA135" s="170">
        <f t="shared" si="8"/>
        <v>0</v>
      </c>
      <c r="AR135" s="22" t="s">
        <v>166</v>
      </c>
      <c r="AT135" s="22" t="s">
        <v>162</v>
      </c>
      <c r="AU135" s="22" t="s">
        <v>120</v>
      </c>
      <c r="AY135" s="22" t="s">
        <v>156</v>
      </c>
      <c r="BE135" s="109">
        <f t="shared" si="9"/>
        <v>0</v>
      </c>
      <c r="BF135" s="109">
        <f t="shared" si="10"/>
        <v>0</v>
      </c>
      <c r="BG135" s="109">
        <f t="shared" si="11"/>
        <v>0</v>
      </c>
      <c r="BH135" s="109">
        <f t="shared" si="12"/>
        <v>0</v>
      </c>
      <c r="BI135" s="109">
        <f t="shared" si="13"/>
        <v>0</v>
      </c>
      <c r="BJ135" s="22" t="s">
        <v>86</v>
      </c>
      <c r="BK135" s="109">
        <f t="shared" si="14"/>
        <v>0</v>
      </c>
      <c r="BL135" s="22" t="s">
        <v>167</v>
      </c>
      <c r="BM135" s="22" t="s">
        <v>187</v>
      </c>
    </row>
    <row r="136" spans="2:65" s="1" customFormat="1" ht="22.8" customHeight="1">
      <c r="B136" s="135"/>
      <c r="C136" s="171" t="s">
        <v>188</v>
      </c>
      <c r="D136" s="171" t="s">
        <v>162</v>
      </c>
      <c r="E136" s="172" t="s">
        <v>189</v>
      </c>
      <c r="F136" s="275" t="s">
        <v>190</v>
      </c>
      <c r="G136" s="275"/>
      <c r="H136" s="275"/>
      <c r="I136" s="275"/>
      <c r="J136" s="173" t="s">
        <v>165</v>
      </c>
      <c r="K136" s="174">
        <v>1</v>
      </c>
      <c r="L136" s="276">
        <v>0</v>
      </c>
      <c r="M136" s="276"/>
      <c r="N136" s="277">
        <f t="shared" si="5"/>
        <v>0</v>
      </c>
      <c r="O136" s="274"/>
      <c r="P136" s="274"/>
      <c r="Q136" s="274"/>
      <c r="R136" s="138"/>
      <c r="T136" s="168" t="s">
        <v>5</v>
      </c>
      <c r="U136" s="47" t="s">
        <v>43</v>
      </c>
      <c r="V136" s="39"/>
      <c r="W136" s="169">
        <f t="shared" si="6"/>
        <v>0</v>
      </c>
      <c r="X136" s="169">
        <v>0</v>
      </c>
      <c r="Y136" s="169">
        <f t="shared" si="7"/>
        <v>0</v>
      </c>
      <c r="Z136" s="169">
        <v>0</v>
      </c>
      <c r="AA136" s="170">
        <f t="shared" si="8"/>
        <v>0</v>
      </c>
      <c r="AR136" s="22" t="s">
        <v>166</v>
      </c>
      <c r="AT136" s="22" t="s">
        <v>162</v>
      </c>
      <c r="AU136" s="22" t="s">
        <v>120</v>
      </c>
      <c r="AY136" s="22" t="s">
        <v>156</v>
      </c>
      <c r="BE136" s="109">
        <f t="shared" si="9"/>
        <v>0</v>
      </c>
      <c r="BF136" s="109">
        <f t="shared" si="10"/>
        <v>0</v>
      </c>
      <c r="BG136" s="109">
        <f t="shared" si="11"/>
        <v>0</v>
      </c>
      <c r="BH136" s="109">
        <f t="shared" si="12"/>
        <v>0</v>
      </c>
      <c r="BI136" s="109">
        <f t="shared" si="13"/>
        <v>0</v>
      </c>
      <c r="BJ136" s="22" t="s">
        <v>86</v>
      </c>
      <c r="BK136" s="109">
        <f t="shared" si="14"/>
        <v>0</v>
      </c>
      <c r="BL136" s="22" t="s">
        <v>167</v>
      </c>
      <c r="BM136" s="22" t="s">
        <v>191</v>
      </c>
    </row>
    <row r="137" spans="2:65" s="1" customFormat="1" ht="22.8" customHeight="1">
      <c r="B137" s="135"/>
      <c r="C137" s="171" t="s">
        <v>192</v>
      </c>
      <c r="D137" s="171" t="s">
        <v>162</v>
      </c>
      <c r="E137" s="172" t="s">
        <v>193</v>
      </c>
      <c r="F137" s="275" t="s">
        <v>194</v>
      </c>
      <c r="G137" s="275"/>
      <c r="H137" s="275"/>
      <c r="I137" s="275"/>
      <c r="J137" s="173" t="s">
        <v>165</v>
      </c>
      <c r="K137" s="174">
        <v>1</v>
      </c>
      <c r="L137" s="276">
        <v>0</v>
      </c>
      <c r="M137" s="276"/>
      <c r="N137" s="277">
        <f t="shared" si="5"/>
        <v>0</v>
      </c>
      <c r="O137" s="274"/>
      <c r="P137" s="274"/>
      <c r="Q137" s="274"/>
      <c r="R137" s="138"/>
      <c r="T137" s="168" t="s">
        <v>5</v>
      </c>
      <c r="U137" s="47" t="s">
        <v>43</v>
      </c>
      <c r="V137" s="39"/>
      <c r="W137" s="169">
        <f t="shared" si="6"/>
        <v>0</v>
      </c>
      <c r="X137" s="169">
        <v>0</v>
      </c>
      <c r="Y137" s="169">
        <f t="shared" si="7"/>
        <v>0</v>
      </c>
      <c r="Z137" s="169">
        <v>0</v>
      </c>
      <c r="AA137" s="170">
        <f t="shared" si="8"/>
        <v>0</v>
      </c>
      <c r="AR137" s="22" t="s">
        <v>166</v>
      </c>
      <c r="AT137" s="22" t="s">
        <v>162</v>
      </c>
      <c r="AU137" s="22" t="s">
        <v>120</v>
      </c>
      <c r="AY137" s="22" t="s">
        <v>156</v>
      </c>
      <c r="BE137" s="109">
        <f t="shared" si="9"/>
        <v>0</v>
      </c>
      <c r="BF137" s="109">
        <f t="shared" si="10"/>
        <v>0</v>
      </c>
      <c r="BG137" s="109">
        <f t="shared" si="11"/>
        <v>0</v>
      </c>
      <c r="BH137" s="109">
        <f t="shared" si="12"/>
        <v>0</v>
      </c>
      <c r="BI137" s="109">
        <f t="shared" si="13"/>
        <v>0</v>
      </c>
      <c r="BJ137" s="22" t="s">
        <v>86</v>
      </c>
      <c r="BK137" s="109">
        <f t="shared" si="14"/>
        <v>0</v>
      </c>
      <c r="BL137" s="22" t="s">
        <v>167</v>
      </c>
      <c r="BM137" s="22" t="s">
        <v>195</v>
      </c>
    </row>
    <row r="138" spans="2:65" s="1" customFormat="1" ht="34.200000000000003" customHeight="1">
      <c r="B138" s="135"/>
      <c r="C138" s="171" t="s">
        <v>196</v>
      </c>
      <c r="D138" s="171" t="s">
        <v>162</v>
      </c>
      <c r="E138" s="172" t="s">
        <v>197</v>
      </c>
      <c r="F138" s="275" t="s">
        <v>198</v>
      </c>
      <c r="G138" s="275"/>
      <c r="H138" s="275"/>
      <c r="I138" s="275"/>
      <c r="J138" s="173" t="s">
        <v>165</v>
      </c>
      <c r="K138" s="174">
        <v>1</v>
      </c>
      <c r="L138" s="276">
        <v>0</v>
      </c>
      <c r="M138" s="276"/>
      <c r="N138" s="277">
        <f t="shared" si="5"/>
        <v>0</v>
      </c>
      <c r="O138" s="274"/>
      <c r="P138" s="274"/>
      <c r="Q138" s="274"/>
      <c r="R138" s="138"/>
      <c r="T138" s="168" t="s">
        <v>5</v>
      </c>
      <c r="U138" s="47" t="s">
        <v>43</v>
      </c>
      <c r="V138" s="39"/>
      <c r="W138" s="169">
        <f t="shared" si="6"/>
        <v>0</v>
      </c>
      <c r="X138" s="169">
        <v>0</v>
      </c>
      <c r="Y138" s="169">
        <f t="shared" si="7"/>
        <v>0</v>
      </c>
      <c r="Z138" s="169">
        <v>0</v>
      </c>
      <c r="AA138" s="170">
        <f t="shared" si="8"/>
        <v>0</v>
      </c>
      <c r="AR138" s="22" t="s">
        <v>166</v>
      </c>
      <c r="AT138" s="22" t="s">
        <v>162</v>
      </c>
      <c r="AU138" s="22" t="s">
        <v>120</v>
      </c>
      <c r="AY138" s="22" t="s">
        <v>156</v>
      </c>
      <c r="BE138" s="109">
        <f t="shared" si="9"/>
        <v>0</v>
      </c>
      <c r="BF138" s="109">
        <f t="shared" si="10"/>
        <v>0</v>
      </c>
      <c r="BG138" s="109">
        <f t="shared" si="11"/>
        <v>0</v>
      </c>
      <c r="BH138" s="109">
        <f t="shared" si="12"/>
        <v>0</v>
      </c>
      <c r="BI138" s="109">
        <f t="shared" si="13"/>
        <v>0</v>
      </c>
      <c r="BJ138" s="22" t="s">
        <v>86</v>
      </c>
      <c r="BK138" s="109">
        <f t="shared" si="14"/>
        <v>0</v>
      </c>
      <c r="BL138" s="22" t="s">
        <v>167</v>
      </c>
      <c r="BM138" s="22" t="s">
        <v>199</v>
      </c>
    </row>
    <row r="139" spans="2:65" s="1" customFormat="1" ht="68.400000000000006" customHeight="1">
      <c r="B139" s="135"/>
      <c r="C139" s="164" t="s">
        <v>200</v>
      </c>
      <c r="D139" s="164" t="s">
        <v>157</v>
      </c>
      <c r="E139" s="165" t="s">
        <v>201</v>
      </c>
      <c r="F139" s="272" t="s">
        <v>202</v>
      </c>
      <c r="G139" s="272"/>
      <c r="H139" s="272"/>
      <c r="I139" s="272"/>
      <c r="J139" s="166" t="s">
        <v>160</v>
      </c>
      <c r="K139" s="167">
        <v>1</v>
      </c>
      <c r="L139" s="273">
        <v>0</v>
      </c>
      <c r="M139" s="273"/>
      <c r="N139" s="274">
        <f t="shared" si="5"/>
        <v>0</v>
      </c>
      <c r="O139" s="274"/>
      <c r="P139" s="274"/>
      <c r="Q139" s="274"/>
      <c r="R139" s="138"/>
      <c r="T139" s="168" t="s">
        <v>5</v>
      </c>
      <c r="U139" s="47" t="s">
        <v>43</v>
      </c>
      <c r="V139" s="39"/>
      <c r="W139" s="169">
        <f t="shared" si="6"/>
        <v>0</v>
      </c>
      <c r="X139" s="169">
        <v>0</v>
      </c>
      <c r="Y139" s="169">
        <f t="shared" si="7"/>
        <v>0</v>
      </c>
      <c r="Z139" s="169">
        <v>0</v>
      </c>
      <c r="AA139" s="170">
        <f t="shared" si="8"/>
        <v>0</v>
      </c>
      <c r="AR139" s="22" t="s">
        <v>86</v>
      </c>
      <c r="AT139" s="22" t="s">
        <v>157</v>
      </c>
      <c r="AU139" s="22" t="s">
        <v>120</v>
      </c>
      <c r="AY139" s="22" t="s">
        <v>156</v>
      </c>
      <c r="BE139" s="109">
        <f t="shared" si="9"/>
        <v>0</v>
      </c>
      <c r="BF139" s="109">
        <f t="shared" si="10"/>
        <v>0</v>
      </c>
      <c r="BG139" s="109">
        <f t="shared" si="11"/>
        <v>0</v>
      </c>
      <c r="BH139" s="109">
        <f t="shared" si="12"/>
        <v>0</v>
      </c>
      <c r="BI139" s="109">
        <f t="shared" si="13"/>
        <v>0</v>
      </c>
      <c r="BJ139" s="22" t="s">
        <v>86</v>
      </c>
      <c r="BK139" s="109">
        <f t="shared" si="14"/>
        <v>0</v>
      </c>
      <c r="BL139" s="22" t="s">
        <v>86</v>
      </c>
      <c r="BM139" s="22" t="s">
        <v>203</v>
      </c>
    </row>
    <row r="140" spans="2:65" s="1" customFormat="1" ht="34.200000000000003" customHeight="1">
      <c r="B140" s="135"/>
      <c r="C140" s="171" t="s">
        <v>204</v>
      </c>
      <c r="D140" s="171" t="s">
        <v>162</v>
      </c>
      <c r="E140" s="172" t="s">
        <v>205</v>
      </c>
      <c r="F140" s="275" t="s">
        <v>206</v>
      </c>
      <c r="G140" s="275"/>
      <c r="H140" s="275"/>
      <c r="I140" s="275"/>
      <c r="J140" s="173" t="s">
        <v>165</v>
      </c>
      <c r="K140" s="174">
        <v>1</v>
      </c>
      <c r="L140" s="276">
        <v>0</v>
      </c>
      <c r="M140" s="276"/>
      <c r="N140" s="277">
        <f t="shared" si="5"/>
        <v>0</v>
      </c>
      <c r="O140" s="274"/>
      <c r="P140" s="274"/>
      <c r="Q140" s="274"/>
      <c r="R140" s="138"/>
      <c r="T140" s="168" t="s">
        <v>5</v>
      </c>
      <c r="U140" s="47" t="s">
        <v>43</v>
      </c>
      <c r="V140" s="39"/>
      <c r="W140" s="169">
        <f t="shared" si="6"/>
        <v>0</v>
      </c>
      <c r="X140" s="169">
        <v>0</v>
      </c>
      <c r="Y140" s="169">
        <f t="shared" si="7"/>
        <v>0</v>
      </c>
      <c r="Z140" s="169">
        <v>0</v>
      </c>
      <c r="AA140" s="170">
        <f t="shared" si="8"/>
        <v>0</v>
      </c>
      <c r="AR140" s="22" t="s">
        <v>166</v>
      </c>
      <c r="AT140" s="22" t="s">
        <v>162</v>
      </c>
      <c r="AU140" s="22" t="s">
        <v>120</v>
      </c>
      <c r="AY140" s="22" t="s">
        <v>156</v>
      </c>
      <c r="BE140" s="109">
        <f t="shared" si="9"/>
        <v>0</v>
      </c>
      <c r="BF140" s="109">
        <f t="shared" si="10"/>
        <v>0</v>
      </c>
      <c r="BG140" s="109">
        <f t="shared" si="11"/>
        <v>0</v>
      </c>
      <c r="BH140" s="109">
        <f t="shared" si="12"/>
        <v>0</v>
      </c>
      <c r="BI140" s="109">
        <f t="shared" si="13"/>
        <v>0</v>
      </c>
      <c r="BJ140" s="22" t="s">
        <v>86</v>
      </c>
      <c r="BK140" s="109">
        <f t="shared" si="14"/>
        <v>0</v>
      </c>
      <c r="BL140" s="22" t="s">
        <v>167</v>
      </c>
      <c r="BM140" s="22" t="s">
        <v>207</v>
      </c>
    </row>
    <row r="141" spans="2:65" s="1" customFormat="1" ht="22.8" customHeight="1">
      <c r="B141" s="135"/>
      <c r="C141" s="171" t="s">
        <v>208</v>
      </c>
      <c r="D141" s="171" t="s">
        <v>162</v>
      </c>
      <c r="E141" s="172" t="s">
        <v>209</v>
      </c>
      <c r="F141" s="275" t="s">
        <v>210</v>
      </c>
      <c r="G141" s="275"/>
      <c r="H141" s="275"/>
      <c r="I141" s="275"/>
      <c r="J141" s="173" t="s">
        <v>165</v>
      </c>
      <c r="K141" s="174">
        <v>1</v>
      </c>
      <c r="L141" s="276">
        <v>0</v>
      </c>
      <c r="M141" s="276"/>
      <c r="N141" s="277">
        <f t="shared" si="5"/>
        <v>0</v>
      </c>
      <c r="O141" s="274"/>
      <c r="P141" s="274"/>
      <c r="Q141" s="274"/>
      <c r="R141" s="138"/>
      <c r="T141" s="168" t="s">
        <v>5</v>
      </c>
      <c r="U141" s="47" t="s">
        <v>43</v>
      </c>
      <c r="V141" s="39"/>
      <c r="W141" s="169">
        <f t="shared" si="6"/>
        <v>0</v>
      </c>
      <c r="X141" s="169">
        <v>0</v>
      </c>
      <c r="Y141" s="169">
        <f t="shared" si="7"/>
        <v>0</v>
      </c>
      <c r="Z141" s="169">
        <v>0</v>
      </c>
      <c r="AA141" s="170">
        <f t="shared" si="8"/>
        <v>0</v>
      </c>
      <c r="AR141" s="22" t="s">
        <v>166</v>
      </c>
      <c r="AT141" s="22" t="s">
        <v>162</v>
      </c>
      <c r="AU141" s="22" t="s">
        <v>120</v>
      </c>
      <c r="AY141" s="22" t="s">
        <v>156</v>
      </c>
      <c r="BE141" s="109">
        <f t="shared" si="9"/>
        <v>0</v>
      </c>
      <c r="BF141" s="109">
        <f t="shared" si="10"/>
        <v>0</v>
      </c>
      <c r="BG141" s="109">
        <f t="shared" si="11"/>
        <v>0</v>
      </c>
      <c r="BH141" s="109">
        <f t="shared" si="12"/>
        <v>0</v>
      </c>
      <c r="BI141" s="109">
        <f t="shared" si="13"/>
        <v>0</v>
      </c>
      <c r="BJ141" s="22" t="s">
        <v>86</v>
      </c>
      <c r="BK141" s="109">
        <f t="shared" si="14"/>
        <v>0</v>
      </c>
      <c r="BL141" s="22" t="s">
        <v>167</v>
      </c>
      <c r="BM141" s="22" t="s">
        <v>211</v>
      </c>
    </row>
    <row r="142" spans="2:65" s="1" customFormat="1" ht="34.200000000000003" customHeight="1">
      <c r="B142" s="135"/>
      <c r="C142" s="171" t="s">
        <v>212</v>
      </c>
      <c r="D142" s="171" t="s">
        <v>162</v>
      </c>
      <c r="E142" s="172" t="s">
        <v>213</v>
      </c>
      <c r="F142" s="275" t="s">
        <v>214</v>
      </c>
      <c r="G142" s="275"/>
      <c r="H142" s="275"/>
      <c r="I142" s="275"/>
      <c r="J142" s="173" t="s">
        <v>165</v>
      </c>
      <c r="K142" s="174">
        <v>1</v>
      </c>
      <c r="L142" s="276">
        <v>0</v>
      </c>
      <c r="M142" s="276"/>
      <c r="N142" s="277">
        <f t="shared" si="5"/>
        <v>0</v>
      </c>
      <c r="O142" s="274"/>
      <c r="P142" s="274"/>
      <c r="Q142" s="274"/>
      <c r="R142" s="138"/>
      <c r="T142" s="168" t="s">
        <v>5</v>
      </c>
      <c r="U142" s="47" t="s">
        <v>43</v>
      </c>
      <c r="V142" s="39"/>
      <c r="W142" s="169">
        <f t="shared" si="6"/>
        <v>0</v>
      </c>
      <c r="X142" s="169">
        <v>0</v>
      </c>
      <c r="Y142" s="169">
        <f t="shared" si="7"/>
        <v>0</v>
      </c>
      <c r="Z142" s="169">
        <v>0</v>
      </c>
      <c r="AA142" s="170">
        <f t="shared" si="8"/>
        <v>0</v>
      </c>
      <c r="AR142" s="22" t="s">
        <v>166</v>
      </c>
      <c r="AT142" s="22" t="s">
        <v>162</v>
      </c>
      <c r="AU142" s="22" t="s">
        <v>120</v>
      </c>
      <c r="AY142" s="22" t="s">
        <v>156</v>
      </c>
      <c r="BE142" s="109">
        <f t="shared" si="9"/>
        <v>0</v>
      </c>
      <c r="BF142" s="109">
        <f t="shared" si="10"/>
        <v>0</v>
      </c>
      <c r="BG142" s="109">
        <f t="shared" si="11"/>
        <v>0</v>
      </c>
      <c r="BH142" s="109">
        <f t="shared" si="12"/>
        <v>0</v>
      </c>
      <c r="BI142" s="109">
        <f t="shared" si="13"/>
        <v>0</v>
      </c>
      <c r="BJ142" s="22" t="s">
        <v>86</v>
      </c>
      <c r="BK142" s="109">
        <f t="shared" si="14"/>
        <v>0</v>
      </c>
      <c r="BL142" s="22" t="s">
        <v>167</v>
      </c>
      <c r="BM142" s="22" t="s">
        <v>215</v>
      </c>
    </row>
    <row r="143" spans="2:65" s="1" customFormat="1" ht="49.95" hidden="1" customHeight="1">
      <c r="B143" s="38"/>
      <c r="C143" s="39"/>
      <c r="D143" s="155" t="s">
        <v>216</v>
      </c>
      <c r="E143" s="39"/>
      <c r="F143" s="39"/>
      <c r="G143" s="39"/>
      <c r="H143" s="39"/>
      <c r="I143" s="39"/>
      <c r="J143" s="39"/>
      <c r="K143" s="39"/>
      <c r="L143" s="39"/>
      <c r="M143" s="39"/>
      <c r="N143" s="289">
        <f>BK143</f>
        <v>0</v>
      </c>
      <c r="O143" s="290"/>
      <c r="P143" s="290"/>
      <c r="Q143" s="290"/>
      <c r="R143" s="40"/>
      <c r="T143" s="190"/>
      <c r="U143" s="59"/>
      <c r="V143" s="59"/>
      <c r="W143" s="59"/>
      <c r="X143" s="59"/>
      <c r="Y143" s="59"/>
      <c r="Z143" s="59"/>
      <c r="AA143" s="61"/>
      <c r="AT143" s="22" t="s">
        <v>77</v>
      </c>
      <c r="AU143" s="22" t="s">
        <v>78</v>
      </c>
      <c r="AY143" s="22" t="s">
        <v>217</v>
      </c>
      <c r="BK143" s="109">
        <v>0</v>
      </c>
    </row>
    <row r="144" spans="2:65" s="1" customFormat="1" ht="6.9" customHeight="1">
      <c r="B144" s="62"/>
      <c r="C144" s="63"/>
      <c r="D144" s="63"/>
      <c r="E144" s="63"/>
      <c r="F144" s="63"/>
      <c r="G144" s="63"/>
      <c r="H144" s="63"/>
      <c r="I144" s="63"/>
      <c r="J144" s="63"/>
      <c r="K144" s="63"/>
      <c r="L144" s="63"/>
      <c r="M144" s="63"/>
      <c r="N144" s="63"/>
      <c r="O144" s="63"/>
      <c r="P144" s="63"/>
      <c r="Q144" s="63"/>
      <c r="R144" s="64"/>
    </row>
  </sheetData>
  <mergeCells count="113">
    <mergeCell ref="N143:Q143"/>
    <mergeCell ref="H1:K1"/>
    <mergeCell ref="S2:AC2"/>
    <mergeCell ref="F141:I141"/>
    <mergeCell ref="L141:M141"/>
    <mergeCell ref="N141:Q141"/>
    <mergeCell ref="F142:I142"/>
    <mergeCell ref="L142:M142"/>
    <mergeCell ref="N142:Q142"/>
    <mergeCell ref="N117:Q117"/>
    <mergeCell ref="N118:Q118"/>
    <mergeCell ref="N119:Q119"/>
    <mergeCell ref="F138:I138"/>
    <mergeCell ref="L138:M138"/>
    <mergeCell ref="N138:Q138"/>
    <mergeCell ref="F139:I139"/>
    <mergeCell ref="L139:M139"/>
    <mergeCell ref="N139:Q139"/>
    <mergeCell ref="F140:I140"/>
    <mergeCell ref="L140:M140"/>
    <mergeCell ref="N140:Q140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F128:I128"/>
    <mergeCell ref="F129:I129"/>
    <mergeCell ref="F130:I130"/>
    <mergeCell ref="F131:I131"/>
    <mergeCell ref="F132:I132"/>
    <mergeCell ref="F133:I133"/>
    <mergeCell ref="F134:I134"/>
    <mergeCell ref="L134:M134"/>
    <mergeCell ref="N134:Q134"/>
    <mergeCell ref="F121:I121"/>
    <mergeCell ref="L121:M121"/>
    <mergeCell ref="N121:Q121"/>
    <mergeCell ref="F122:I122"/>
    <mergeCell ref="F123:I123"/>
    <mergeCell ref="F124:I124"/>
    <mergeCell ref="F125:I125"/>
    <mergeCell ref="F126:I126"/>
    <mergeCell ref="F127:I127"/>
    <mergeCell ref="M111:P111"/>
    <mergeCell ref="M113:Q113"/>
    <mergeCell ref="M114:Q114"/>
    <mergeCell ref="F116:I116"/>
    <mergeCell ref="L116:M116"/>
    <mergeCell ref="N116:Q116"/>
    <mergeCell ref="F120:I120"/>
    <mergeCell ref="L120:M120"/>
    <mergeCell ref="N120:Q120"/>
    <mergeCell ref="D96:H96"/>
    <mergeCell ref="N96:Q96"/>
    <mergeCell ref="D97:H97"/>
    <mergeCell ref="N97:Q97"/>
    <mergeCell ref="N98:Q98"/>
    <mergeCell ref="L100:Q100"/>
    <mergeCell ref="C106:Q106"/>
    <mergeCell ref="F108:P108"/>
    <mergeCell ref="F109:P109"/>
    <mergeCell ref="N89:Q89"/>
    <mergeCell ref="N90:Q90"/>
    <mergeCell ref="N92:Q92"/>
    <mergeCell ref="D93:H93"/>
    <mergeCell ref="N93:Q93"/>
    <mergeCell ref="D94:H94"/>
    <mergeCell ref="N94:Q94"/>
    <mergeCell ref="D95:H95"/>
    <mergeCell ref="N95:Q95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hyperlinks>
    <hyperlink ref="F1:G1" location="C2" display="1) Krycí list rozpočtu" xr:uid="{00000000-0004-0000-0100-000000000000}"/>
    <hyperlink ref="H1:K1" location="C86" display="2) Rekapitulace rozpočtu" xr:uid="{00000000-0004-0000-0100-000001000000}"/>
    <hyperlink ref="L1" location="C116" display="3) Rozpočet" xr:uid="{00000000-0004-0000-0100-000002000000}"/>
    <hyperlink ref="S1:T1" location="'Rekapitulace stavby'!C2" display="Rekapitulace stavby" xr:uid="{00000000-0004-0000-0100-000003000000}"/>
  </hyperlinks>
  <pageMargins left="0.58333330000000005" right="0.58333330000000005" top="0.5" bottom="0.46666669999999999" header="0" footer="0"/>
  <pageSetup paperSize="9" scale="87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N230"/>
  <sheetViews>
    <sheetView showGridLines="0" zoomScaleNormal="100" workbookViewId="0">
      <pane ySplit="1" topLeftCell="A2" activePane="bottomLeft" state="frozen"/>
      <selection pane="bottomLeft"/>
    </sheetView>
  </sheetViews>
  <sheetFormatPr defaultRowHeight="14.4"/>
  <cols>
    <col min="1" max="1" width="7.140625" customWidth="1"/>
    <col min="2" max="2" width="1.85546875" customWidth="1"/>
    <col min="3" max="3" width="4.5703125" customWidth="1"/>
    <col min="4" max="4" width="4.7109375" customWidth="1"/>
    <col min="5" max="5" width="18.85546875" customWidth="1"/>
    <col min="6" max="7" width="12.28515625" customWidth="1"/>
    <col min="8" max="8" width="13.7109375" customWidth="1"/>
    <col min="9" max="9" width="7.7109375" customWidth="1"/>
    <col min="10" max="10" width="5.7109375" customWidth="1"/>
    <col min="11" max="11" width="12.7109375" customWidth="1"/>
    <col min="12" max="12" width="13.28515625" customWidth="1"/>
    <col min="13" max="14" width="6.5703125" customWidth="1"/>
    <col min="15" max="15" width="2.140625" customWidth="1"/>
    <col min="16" max="16" width="13.7109375" customWidth="1"/>
    <col min="17" max="17" width="4.5703125" customWidth="1"/>
    <col min="18" max="18" width="1.85546875" customWidth="1"/>
    <col min="19" max="19" width="7" customWidth="1"/>
    <col min="20" max="20" width="25.42578125" hidden="1" customWidth="1"/>
    <col min="21" max="21" width="14" hidden="1" customWidth="1"/>
    <col min="22" max="22" width="10.5703125" hidden="1" customWidth="1"/>
    <col min="23" max="23" width="14" hidden="1" customWidth="1"/>
    <col min="24" max="24" width="10.42578125" hidden="1" customWidth="1"/>
    <col min="25" max="25" width="12.85546875" hidden="1" customWidth="1"/>
    <col min="26" max="26" width="9.42578125" hidden="1" customWidth="1"/>
    <col min="27" max="27" width="12.85546875" hidden="1" customWidth="1"/>
    <col min="28" max="28" width="14" hidden="1" customWidth="1"/>
    <col min="29" max="29" width="9.42578125" customWidth="1"/>
    <col min="30" max="30" width="12.85546875" customWidth="1"/>
    <col min="31" max="31" width="14" customWidth="1"/>
    <col min="44" max="65" width="9.140625" hidden="1"/>
  </cols>
  <sheetData>
    <row r="1" spans="1:66" ht="21.75" customHeight="1">
      <c r="A1" s="118"/>
      <c r="B1" s="15"/>
      <c r="C1" s="15"/>
      <c r="D1" s="16" t="s">
        <v>1</v>
      </c>
      <c r="E1" s="15"/>
      <c r="F1" s="17" t="s">
        <v>115</v>
      </c>
      <c r="G1" s="17"/>
      <c r="H1" s="291" t="s">
        <v>116</v>
      </c>
      <c r="I1" s="291"/>
      <c r="J1" s="291"/>
      <c r="K1" s="291"/>
      <c r="L1" s="17" t="s">
        <v>117</v>
      </c>
      <c r="M1" s="15"/>
      <c r="N1" s="15"/>
      <c r="O1" s="16" t="s">
        <v>118</v>
      </c>
      <c r="P1" s="15"/>
      <c r="Q1" s="15"/>
      <c r="R1" s="15"/>
      <c r="S1" s="17" t="s">
        <v>119</v>
      </c>
      <c r="T1" s="17"/>
      <c r="U1" s="118"/>
      <c r="V1" s="1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spans="1:66" ht="36.9" customHeight="1">
      <c r="B2" s="300"/>
      <c r="C2" s="301" t="s">
        <v>7</v>
      </c>
      <c r="D2" s="302"/>
      <c r="E2" s="302"/>
      <c r="F2" s="302"/>
      <c r="G2" s="302"/>
      <c r="H2" s="302"/>
      <c r="I2" s="302"/>
      <c r="J2" s="302"/>
      <c r="K2" s="302"/>
      <c r="L2" s="302"/>
      <c r="M2" s="302"/>
      <c r="N2" s="302"/>
      <c r="O2" s="302"/>
      <c r="P2" s="302"/>
      <c r="Q2" s="302"/>
      <c r="R2" s="300"/>
      <c r="S2" s="248" t="s">
        <v>8</v>
      </c>
      <c r="T2" s="249"/>
      <c r="U2" s="249"/>
      <c r="V2" s="249"/>
      <c r="W2" s="249"/>
      <c r="X2" s="249"/>
      <c r="Y2" s="249"/>
      <c r="Z2" s="249"/>
      <c r="AA2" s="249"/>
      <c r="AB2" s="249"/>
      <c r="AC2" s="249"/>
      <c r="AT2" s="22" t="s">
        <v>90</v>
      </c>
    </row>
    <row r="3" spans="1:66" ht="6.9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5"/>
      <c r="AT3" s="22" t="s">
        <v>120</v>
      </c>
    </row>
    <row r="4" spans="1:66" ht="36.9" customHeight="1">
      <c r="B4" s="26"/>
      <c r="C4" s="207" t="s">
        <v>121</v>
      </c>
      <c r="D4" s="208"/>
      <c r="E4" s="208"/>
      <c r="F4" s="208"/>
      <c r="G4" s="208"/>
      <c r="H4" s="208"/>
      <c r="I4" s="208"/>
      <c r="J4" s="208"/>
      <c r="K4" s="208"/>
      <c r="L4" s="208"/>
      <c r="M4" s="208"/>
      <c r="N4" s="208"/>
      <c r="O4" s="208"/>
      <c r="P4" s="208"/>
      <c r="Q4" s="208"/>
      <c r="R4" s="27"/>
      <c r="T4" s="21" t="s">
        <v>13</v>
      </c>
      <c r="AT4" s="22" t="s">
        <v>6</v>
      </c>
    </row>
    <row r="5" spans="1:66" ht="6.9" customHeight="1">
      <c r="B5" s="26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7"/>
    </row>
    <row r="6" spans="1:66" ht="25.35" customHeight="1">
      <c r="B6" s="26"/>
      <c r="C6" s="29"/>
      <c r="D6" s="33" t="s">
        <v>19</v>
      </c>
      <c r="E6" s="29"/>
      <c r="F6" s="250" t="str">
        <f>'Rekapitulace stavby'!K6</f>
        <v>Mycí plocha pro zemědělskou techniku</v>
      </c>
      <c r="G6" s="251"/>
      <c r="H6" s="251"/>
      <c r="I6" s="251"/>
      <c r="J6" s="251"/>
      <c r="K6" s="251"/>
      <c r="L6" s="251"/>
      <c r="M6" s="251"/>
      <c r="N6" s="251"/>
      <c r="O6" s="251"/>
      <c r="P6" s="251"/>
      <c r="Q6" s="29"/>
      <c r="R6" s="27"/>
    </row>
    <row r="7" spans="1:66" s="1" customFormat="1" ht="32.85" customHeight="1">
      <c r="B7" s="38"/>
      <c r="C7" s="39"/>
      <c r="D7" s="32" t="s">
        <v>122</v>
      </c>
      <c r="E7" s="39"/>
      <c r="F7" s="213" t="s">
        <v>218</v>
      </c>
      <c r="G7" s="252"/>
      <c r="H7" s="252"/>
      <c r="I7" s="252"/>
      <c r="J7" s="252"/>
      <c r="K7" s="252"/>
      <c r="L7" s="252"/>
      <c r="M7" s="252"/>
      <c r="N7" s="252"/>
      <c r="O7" s="252"/>
      <c r="P7" s="252"/>
      <c r="Q7" s="39"/>
      <c r="R7" s="40"/>
    </row>
    <row r="8" spans="1:66" s="1" customFormat="1" ht="14.4" customHeight="1">
      <c r="B8" s="38"/>
      <c r="C8" s="39"/>
      <c r="D8" s="33" t="s">
        <v>21</v>
      </c>
      <c r="E8" s="39"/>
      <c r="F8" s="31" t="s">
        <v>5</v>
      </c>
      <c r="G8" s="39"/>
      <c r="H8" s="39"/>
      <c r="I8" s="39"/>
      <c r="J8" s="39"/>
      <c r="K8" s="39"/>
      <c r="L8" s="39"/>
      <c r="M8" s="33" t="s">
        <v>22</v>
      </c>
      <c r="N8" s="39"/>
      <c r="O8" s="31" t="s">
        <v>5</v>
      </c>
      <c r="P8" s="39"/>
      <c r="Q8" s="39"/>
      <c r="R8" s="40"/>
    </row>
    <row r="9" spans="1:66" s="1" customFormat="1" ht="14.4" customHeight="1">
      <c r="B9" s="38"/>
      <c r="C9" s="39"/>
      <c r="D9" s="33" t="s">
        <v>23</v>
      </c>
      <c r="E9" s="39"/>
      <c r="F9" s="31" t="s">
        <v>24</v>
      </c>
      <c r="G9" s="39"/>
      <c r="H9" s="39"/>
      <c r="I9" s="39"/>
      <c r="J9" s="39"/>
      <c r="K9" s="39"/>
      <c r="L9" s="39"/>
      <c r="M9" s="33" t="s">
        <v>25</v>
      </c>
      <c r="N9" s="39"/>
      <c r="O9" s="253" t="str">
        <f>'Rekapitulace stavby'!AN8</f>
        <v>29. 7. 2018</v>
      </c>
      <c r="P9" s="254"/>
      <c r="Q9" s="39"/>
      <c r="R9" s="40"/>
    </row>
    <row r="10" spans="1:66" s="1" customFormat="1" ht="10.8" customHeight="1">
      <c r="B10" s="38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40"/>
    </row>
    <row r="11" spans="1:66" s="1" customFormat="1" ht="14.4" customHeight="1">
      <c r="B11" s="38"/>
      <c r="C11" s="39"/>
      <c r="D11" s="33" t="s">
        <v>27</v>
      </c>
      <c r="E11" s="39"/>
      <c r="F11" s="39"/>
      <c r="G11" s="39"/>
      <c r="H11" s="39"/>
      <c r="I11" s="39"/>
      <c r="J11" s="39"/>
      <c r="K11" s="39"/>
      <c r="L11" s="39"/>
      <c r="M11" s="33" t="s">
        <v>28</v>
      </c>
      <c r="N11" s="39"/>
      <c r="O11" s="211" t="s">
        <v>5</v>
      </c>
      <c r="P11" s="211"/>
      <c r="Q11" s="39"/>
      <c r="R11" s="40"/>
    </row>
    <row r="12" spans="1:66" s="1" customFormat="1" ht="18" customHeight="1">
      <c r="B12" s="38"/>
      <c r="C12" s="39"/>
      <c r="D12" s="39"/>
      <c r="E12" s="31" t="s">
        <v>29</v>
      </c>
      <c r="F12" s="39"/>
      <c r="G12" s="39"/>
      <c r="H12" s="39"/>
      <c r="I12" s="39"/>
      <c r="J12" s="39"/>
      <c r="K12" s="39"/>
      <c r="L12" s="39"/>
      <c r="M12" s="33" t="s">
        <v>30</v>
      </c>
      <c r="N12" s="39"/>
      <c r="O12" s="211" t="s">
        <v>5</v>
      </c>
      <c r="P12" s="211"/>
      <c r="Q12" s="39"/>
      <c r="R12" s="40"/>
    </row>
    <row r="13" spans="1:66" s="1" customFormat="1" ht="6.9" customHeight="1">
      <c r="B13" s="38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40"/>
    </row>
    <row r="14" spans="1:66" s="1" customFormat="1" ht="14.4" customHeight="1">
      <c r="B14" s="38"/>
      <c r="C14" s="39"/>
      <c r="D14" s="33" t="s">
        <v>31</v>
      </c>
      <c r="E14" s="39"/>
      <c r="F14" s="39"/>
      <c r="G14" s="39"/>
      <c r="H14" s="39"/>
      <c r="I14" s="39"/>
      <c r="J14" s="39"/>
      <c r="K14" s="39"/>
      <c r="L14" s="39"/>
      <c r="M14" s="33" t="s">
        <v>28</v>
      </c>
      <c r="N14" s="39"/>
      <c r="O14" s="255" t="str">
        <f>IF('Rekapitulace stavby'!AN13="","",'Rekapitulace stavby'!AN13)</f>
        <v>Vyplň údaj</v>
      </c>
      <c r="P14" s="211"/>
      <c r="Q14" s="39"/>
      <c r="R14" s="40"/>
    </row>
    <row r="15" spans="1:66" s="1" customFormat="1" ht="18" customHeight="1">
      <c r="B15" s="38"/>
      <c r="C15" s="39"/>
      <c r="D15" s="39"/>
      <c r="E15" s="255" t="str">
        <f>IF('Rekapitulace stavby'!E14="","",'Rekapitulace stavby'!E14)</f>
        <v>Vyplň údaj</v>
      </c>
      <c r="F15" s="256"/>
      <c r="G15" s="256"/>
      <c r="H15" s="256"/>
      <c r="I15" s="256"/>
      <c r="J15" s="256"/>
      <c r="K15" s="256"/>
      <c r="L15" s="256"/>
      <c r="M15" s="33" t="s">
        <v>30</v>
      </c>
      <c r="N15" s="39"/>
      <c r="O15" s="255" t="str">
        <f>IF('Rekapitulace stavby'!AN14="","",'Rekapitulace stavby'!AN14)</f>
        <v>Vyplň údaj</v>
      </c>
      <c r="P15" s="211"/>
      <c r="Q15" s="39"/>
      <c r="R15" s="40"/>
    </row>
    <row r="16" spans="1:66" s="1" customFormat="1" ht="6.9" customHeight="1">
      <c r="B16" s="38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40"/>
    </row>
    <row r="17" spans="2:18" s="1" customFormat="1" ht="14.4" customHeight="1">
      <c r="B17" s="38"/>
      <c r="C17" s="39"/>
      <c r="D17" s="33" t="s">
        <v>33</v>
      </c>
      <c r="E17" s="39"/>
      <c r="F17" s="39"/>
      <c r="G17" s="39"/>
      <c r="H17" s="39"/>
      <c r="I17" s="39"/>
      <c r="J17" s="39"/>
      <c r="K17" s="39"/>
      <c r="L17" s="39"/>
      <c r="M17" s="33" t="s">
        <v>28</v>
      </c>
      <c r="N17" s="39"/>
      <c r="O17" s="211" t="s">
        <v>5</v>
      </c>
      <c r="P17" s="211"/>
      <c r="Q17" s="39"/>
      <c r="R17" s="40"/>
    </row>
    <row r="18" spans="2:18" s="1" customFormat="1" ht="18" customHeight="1">
      <c r="B18" s="38"/>
      <c r="C18" s="39"/>
      <c r="D18" s="39"/>
      <c r="E18" s="31" t="s">
        <v>34</v>
      </c>
      <c r="F18" s="39"/>
      <c r="G18" s="39"/>
      <c r="H18" s="39"/>
      <c r="I18" s="39"/>
      <c r="J18" s="39"/>
      <c r="K18" s="39"/>
      <c r="L18" s="39"/>
      <c r="M18" s="33" t="s">
        <v>30</v>
      </c>
      <c r="N18" s="39"/>
      <c r="O18" s="211" t="s">
        <v>5</v>
      </c>
      <c r="P18" s="211"/>
      <c r="Q18" s="39"/>
      <c r="R18" s="40"/>
    </row>
    <row r="19" spans="2:18" s="1" customFormat="1" ht="6.9" customHeight="1">
      <c r="B19" s="38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40"/>
    </row>
    <row r="20" spans="2:18" s="1" customFormat="1" ht="14.4" customHeight="1">
      <c r="B20" s="38"/>
      <c r="C20" s="39"/>
      <c r="D20" s="33" t="s">
        <v>36</v>
      </c>
      <c r="E20" s="39"/>
      <c r="F20" s="39"/>
      <c r="G20" s="39"/>
      <c r="H20" s="39"/>
      <c r="I20" s="39"/>
      <c r="J20" s="39"/>
      <c r="K20" s="39"/>
      <c r="L20" s="39"/>
      <c r="M20" s="33" t="s">
        <v>28</v>
      </c>
      <c r="N20" s="39"/>
      <c r="O20" s="211" t="str">
        <f>IF('Rekapitulace stavby'!AN19="","",'Rekapitulace stavby'!AN19)</f>
        <v/>
      </c>
      <c r="P20" s="211"/>
      <c r="Q20" s="39"/>
      <c r="R20" s="40"/>
    </row>
    <row r="21" spans="2:18" s="1" customFormat="1" ht="18" customHeight="1">
      <c r="B21" s="38"/>
      <c r="C21" s="39"/>
      <c r="D21" s="39"/>
      <c r="E21" s="31" t="str">
        <f>IF('Rekapitulace stavby'!E20="","",'Rekapitulace stavby'!E20)</f>
        <v xml:space="preserve"> </v>
      </c>
      <c r="F21" s="39"/>
      <c r="G21" s="39"/>
      <c r="H21" s="39"/>
      <c r="I21" s="39"/>
      <c r="J21" s="39"/>
      <c r="K21" s="39"/>
      <c r="L21" s="39"/>
      <c r="M21" s="33" t="s">
        <v>30</v>
      </c>
      <c r="N21" s="39"/>
      <c r="O21" s="211" t="str">
        <f>IF('Rekapitulace stavby'!AN20="","",'Rekapitulace stavby'!AN20)</f>
        <v/>
      </c>
      <c r="P21" s="211"/>
      <c r="Q21" s="39"/>
      <c r="R21" s="40"/>
    </row>
    <row r="22" spans="2:18" s="1" customFormat="1" ht="6.9" customHeight="1">
      <c r="B22" s="38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40"/>
    </row>
    <row r="23" spans="2:18" s="1" customFormat="1" ht="14.4" customHeight="1">
      <c r="B23" s="38"/>
      <c r="C23" s="39"/>
      <c r="D23" s="33" t="s">
        <v>38</v>
      </c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40"/>
    </row>
    <row r="24" spans="2:18" s="1" customFormat="1" ht="14.4" customHeight="1">
      <c r="B24" s="38"/>
      <c r="C24" s="39"/>
      <c r="D24" s="39"/>
      <c r="E24" s="216" t="s">
        <v>5</v>
      </c>
      <c r="F24" s="216"/>
      <c r="G24" s="216"/>
      <c r="H24" s="216"/>
      <c r="I24" s="216"/>
      <c r="J24" s="216"/>
      <c r="K24" s="216"/>
      <c r="L24" s="216"/>
      <c r="M24" s="39"/>
      <c r="N24" s="39"/>
      <c r="O24" s="39"/>
      <c r="P24" s="39"/>
      <c r="Q24" s="39"/>
      <c r="R24" s="40"/>
    </row>
    <row r="25" spans="2:18" s="1" customFormat="1" ht="6.9" customHeight="1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40"/>
    </row>
    <row r="26" spans="2:18" s="1" customFormat="1" ht="6.9" customHeight="1">
      <c r="B26" s="38"/>
      <c r="C26" s="39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39"/>
      <c r="R26" s="40"/>
    </row>
    <row r="27" spans="2:18" s="1" customFormat="1" ht="14.4" customHeight="1">
      <c r="B27" s="38"/>
      <c r="C27" s="39"/>
      <c r="D27" s="119" t="s">
        <v>124</v>
      </c>
      <c r="E27" s="39"/>
      <c r="F27" s="39"/>
      <c r="G27" s="39"/>
      <c r="H27" s="39"/>
      <c r="I27" s="39"/>
      <c r="J27" s="39"/>
      <c r="K27" s="39"/>
      <c r="L27" s="39"/>
      <c r="M27" s="217">
        <f>N88</f>
        <v>0</v>
      </c>
      <c r="N27" s="217"/>
      <c r="O27" s="217"/>
      <c r="P27" s="217"/>
      <c r="Q27" s="39"/>
      <c r="R27" s="40"/>
    </row>
    <row r="28" spans="2:18" s="1" customFormat="1" ht="14.4" customHeight="1">
      <c r="B28" s="38"/>
      <c r="C28" s="39"/>
      <c r="D28" s="37" t="s">
        <v>109</v>
      </c>
      <c r="E28" s="39"/>
      <c r="F28" s="39"/>
      <c r="G28" s="39"/>
      <c r="H28" s="39"/>
      <c r="I28" s="39"/>
      <c r="J28" s="39"/>
      <c r="K28" s="39"/>
      <c r="L28" s="39"/>
      <c r="M28" s="217">
        <f>N102</f>
        <v>0</v>
      </c>
      <c r="N28" s="217"/>
      <c r="O28" s="217"/>
      <c r="P28" s="217"/>
      <c r="Q28" s="39"/>
      <c r="R28" s="40"/>
    </row>
    <row r="29" spans="2:18" s="1" customFormat="1" ht="6.9" customHeight="1">
      <c r="B29" s="38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40"/>
    </row>
    <row r="30" spans="2:18" s="1" customFormat="1" ht="25.35" customHeight="1">
      <c r="B30" s="38"/>
      <c r="C30" s="39"/>
      <c r="D30" s="120" t="s">
        <v>41</v>
      </c>
      <c r="E30" s="39"/>
      <c r="F30" s="39"/>
      <c r="G30" s="39"/>
      <c r="H30" s="39"/>
      <c r="I30" s="39"/>
      <c r="J30" s="39"/>
      <c r="K30" s="39"/>
      <c r="L30" s="39"/>
      <c r="M30" s="257">
        <f>ROUND(M27+M28,2)</f>
        <v>0</v>
      </c>
      <c r="N30" s="252"/>
      <c r="O30" s="252"/>
      <c r="P30" s="252"/>
      <c r="Q30" s="39"/>
      <c r="R30" s="40"/>
    </row>
    <row r="31" spans="2:18" s="1" customFormat="1" ht="6.9" customHeight="1">
      <c r="B31" s="38"/>
      <c r="C31" s="39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39"/>
      <c r="R31" s="40"/>
    </row>
    <row r="32" spans="2:18" s="1" customFormat="1" ht="14.4" customHeight="1">
      <c r="B32" s="38"/>
      <c r="C32" s="39"/>
      <c r="D32" s="45" t="s">
        <v>42</v>
      </c>
      <c r="E32" s="45" t="s">
        <v>43</v>
      </c>
      <c r="F32" s="46">
        <v>0.21</v>
      </c>
      <c r="G32" s="121" t="s">
        <v>44</v>
      </c>
      <c r="H32" s="258">
        <f>(SUM(BE102:BE109)+SUM(BE127:BE228))</f>
        <v>0</v>
      </c>
      <c r="I32" s="252"/>
      <c r="J32" s="252"/>
      <c r="K32" s="39"/>
      <c r="L32" s="39"/>
      <c r="M32" s="258">
        <f>ROUND((SUM(BE102:BE109)+SUM(BE127:BE228)), 2)*F32</f>
        <v>0</v>
      </c>
      <c r="N32" s="252"/>
      <c r="O32" s="252"/>
      <c r="P32" s="252"/>
      <c r="Q32" s="39"/>
      <c r="R32" s="40"/>
    </row>
    <row r="33" spans="2:18" s="1" customFormat="1" ht="14.4" customHeight="1">
      <c r="B33" s="38"/>
      <c r="C33" s="39"/>
      <c r="D33" s="39"/>
      <c r="E33" s="45" t="s">
        <v>45</v>
      </c>
      <c r="F33" s="46">
        <v>0.15</v>
      </c>
      <c r="G33" s="121" t="s">
        <v>44</v>
      </c>
      <c r="H33" s="258">
        <f>(SUM(BF102:BF109)+SUM(BF127:BF228))</f>
        <v>0</v>
      </c>
      <c r="I33" s="252"/>
      <c r="J33" s="252"/>
      <c r="K33" s="39"/>
      <c r="L33" s="39"/>
      <c r="M33" s="258">
        <f>ROUND((SUM(BF102:BF109)+SUM(BF127:BF228)), 2)*F33</f>
        <v>0</v>
      </c>
      <c r="N33" s="252"/>
      <c r="O33" s="252"/>
      <c r="P33" s="252"/>
      <c r="Q33" s="39"/>
      <c r="R33" s="40"/>
    </row>
    <row r="34" spans="2:18" s="1" customFormat="1" ht="14.4" hidden="1" customHeight="1">
      <c r="B34" s="38"/>
      <c r="C34" s="39"/>
      <c r="D34" s="39"/>
      <c r="E34" s="45" t="s">
        <v>46</v>
      </c>
      <c r="F34" s="46">
        <v>0.21</v>
      </c>
      <c r="G34" s="121" t="s">
        <v>44</v>
      </c>
      <c r="H34" s="258">
        <f>(SUM(BG102:BG109)+SUM(BG127:BG228))</f>
        <v>0</v>
      </c>
      <c r="I34" s="252"/>
      <c r="J34" s="252"/>
      <c r="K34" s="39"/>
      <c r="L34" s="39"/>
      <c r="M34" s="258">
        <v>0</v>
      </c>
      <c r="N34" s="252"/>
      <c r="O34" s="252"/>
      <c r="P34" s="252"/>
      <c r="Q34" s="39"/>
      <c r="R34" s="40"/>
    </row>
    <row r="35" spans="2:18" s="1" customFormat="1" ht="14.4" hidden="1" customHeight="1">
      <c r="B35" s="38"/>
      <c r="C35" s="39"/>
      <c r="D35" s="39"/>
      <c r="E35" s="45" t="s">
        <v>47</v>
      </c>
      <c r="F35" s="46">
        <v>0.15</v>
      </c>
      <c r="G35" s="121" t="s">
        <v>44</v>
      </c>
      <c r="H35" s="258">
        <f>(SUM(BH102:BH109)+SUM(BH127:BH228))</f>
        <v>0</v>
      </c>
      <c r="I35" s="252"/>
      <c r="J35" s="252"/>
      <c r="K35" s="39"/>
      <c r="L35" s="39"/>
      <c r="M35" s="258">
        <v>0</v>
      </c>
      <c r="N35" s="252"/>
      <c r="O35" s="252"/>
      <c r="P35" s="252"/>
      <c r="Q35" s="39"/>
      <c r="R35" s="40"/>
    </row>
    <row r="36" spans="2:18" s="1" customFormat="1" ht="14.4" hidden="1" customHeight="1">
      <c r="B36" s="38"/>
      <c r="C36" s="39"/>
      <c r="D36" s="39"/>
      <c r="E36" s="45" t="s">
        <v>48</v>
      </c>
      <c r="F36" s="46">
        <v>0</v>
      </c>
      <c r="G36" s="121" t="s">
        <v>44</v>
      </c>
      <c r="H36" s="258">
        <f>(SUM(BI102:BI109)+SUM(BI127:BI228))</f>
        <v>0</v>
      </c>
      <c r="I36" s="252"/>
      <c r="J36" s="252"/>
      <c r="K36" s="39"/>
      <c r="L36" s="39"/>
      <c r="M36" s="258">
        <v>0</v>
      </c>
      <c r="N36" s="252"/>
      <c r="O36" s="252"/>
      <c r="P36" s="252"/>
      <c r="Q36" s="39"/>
      <c r="R36" s="40"/>
    </row>
    <row r="37" spans="2:18" s="1" customFormat="1" ht="6.9" customHeight="1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40"/>
    </row>
    <row r="38" spans="2:18" s="1" customFormat="1" ht="25.35" customHeight="1">
      <c r="B38" s="38"/>
      <c r="C38" s="117"/>
      <c r="D38" s="122" t="s">
        <v>49</v>
      </c>
      <c r="E38" s="78"/>
      <c r="F38" s="78"/>
      <c r="G38" s="123" t="s">
        <v>50</v>
      </c>
      <c r="H38" s="124" t="s">
        <v>51</v>
      </c>
      <c r="I38" s="78"/>
      <c r="J38" s="78"/>
      <c r="K38" s="78"/>
      <c r="L38" s="259">
        <f>SUM(M30:M36)</f>
        <v>0</v>
      </c>
      <c r="M38" s="259"/>
      <c r="N38" s="259"/>
      <c r="O38" s="259"/>
      <c r="P38" s="260"/>
      <c r="Q38" s="117"/>
      <c r="R38" s="40"/>
    </row>
    <row r="39" spans="2:18" s="1" customFormat="1" ht="14.4" customHeight="1"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40"/>
    </row>
    <row r="40" spans="2:18" s="1" customFormat="1" ht="14.4" customHeight="1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40"/>
    </row>
    <row r="41" spans="2:18" ht="12">
      <c r="B41" s="26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7"/>
    </row>
    <row r="42" spans="2:18" ht="12">
      <c r="B42" s="26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7"/>
    </row>
    <row r="43" spans="2:18" ht="12">
      <c r="B43" s="26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7"/>
    </row>
    <row r="44" spans="2:18" ht="12">
      <c r="B44" s="26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7"/>
    </row>
    <row r="45" spans="2:18" ht="12">
      <c r="B45" s="26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7"/>
    </row>
    <row r="46" spans="2:18" ht="12">
      <c r="B46" s="26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7"/>
    </row>
    <row r="47" spans="2:18" ht="12">
      <c r="B47" s="26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7"/>
    </row>
    <row r="48" spans="2:18" ht="12">
      <c r="B48" s="26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7"/>
    </row>
    <row r="49" spans="2:18" ht="12">
      <c r="B49" s="26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7"/>
    </row>
    <row r="50" spans="2:18" s="1" customFormat="1">
      <c r="B50" s="38"/>
      <c r="C50" s="39"/>
      <c r="D50" s="53" t="s">
        <v>52</v>
      </c>
      <c r="E50" s="54"/>
      <c r="F50" s="54"/>
      <c r="G50" s="54"/>
      <c r="H50" s="55"/>
      <c r="I50" s="39"/>
      <c r="J50" s="53" t="s">
        <v>53</v>
      </c>
      <c r="K50" s="54"/>
      <c r="L50" s="54"/>
      <c r="M50" s="54"/>
      <c r="N50" s="54"/>
      <c r="O50" s="54"/>
      <c r="P50" s="55"/>
      <c r="Q50" s="39"/>
      <c r="R50" s="40"/>
    </row>
    <row r="51" spans="2:18" ht="12">
      <c r="B51" s="26"/>
      <c r="C51" s="29"/>
      <c r="D51" s="56"/>
      <c r="E51" s="29"/>
      <c r="F51" s="29"/>
      <c r="G51" s="29"/>
      <c r="H51" s="57"/>
      <c r="I51" s="29"/>
      <c r="J51" s="56"/>
      <c r="K51" s="29"/>
      <c r="L51" s="29"/>
      <c r="M51" s="29"/>
      <c r="N51" s="29"/>
      <c r="O51" s="29"/>
      <c r="P51" s="57"/>
      <c r="Q51" s="29"/>
      <c r="R51" s="27"/>
    </row>
    <row r="52" spans="2:18" ht="12">
      <c r="B52" s="26"/>
      <c r="C52" s="29"/>
      <c r="D52" s="56"/>
      <c r="E52" s="29"/>
      <c r="F52" s="29"/>
      <c r="G52" s="29"/>
      <c r="H52" s="57"/>
      <c r="I52" s="29"/>
      <c r="J52" s="56"/>
      <c r="K52" s="29"/>
      <c r="L52" s="29"/>
      <c r="M52" s="29"/>
      <c r="N52" s="29"/>
      <c r="O52" s="29"/>
      <c r="P52" s="57"/>
      <c r="Q52" s="29"/>
      <c r="R52" s="27"/>
    </row>
    <row r="53" spans="2:18" ht="12">
      <c r="B53" s="26"/>
      <c r="C53" s="29"/>
      <c r="D53" s="56"/>
      <c r="E53" s="29"/>
      <c r="F53" s="29"/>
      <c r="G53" s="29"/>
      <c r="H53" s="57"/>
      <c r="I53" s="29"/>
      <c r="J53" s="56"/>
      <c r="K53" s="29"/>
      <c r="L53" s="29"/>
      <c r="M53" s="29"/>
      <c r="N53" s="29"/>
      <c r="O53" s="29"/>
      <c r="P53" s="57"/>
      <c r="Q53" s="29"/>
      <c r="R53" s="27"/>
    </row>
    <row r="54" spans="2:18" ht="12">
      <c r="B54" s="26"/>
      <c r="C54" s="29"/>
      <c r="D54" s="56"/>
      <c r="E54" s="29"/>
      <c r="F54" s="29"/>
      <c r="G54" s="29"/>
      <c r="H54" s="57"/>
      <c r="I54" s="29"/>
      <c r="J54" s="56"/>
      <c r="K54" s="29"/>
      <c r="L54" s="29"/>
      <c r="M54" s="29"/>
      <c r="N54" s="29"/>
      <c r="O54" s="29"/>
      <c r="P54" s="57"/>
      <c r="Q54" s="29"/>
      <c r="R54" s="27"/>
    </row>
    <row r="55" spans="2:18" ht="12">
      <c r="B55" s="26"/>
      <c r="C55" s="29"/>
      <c r="D55" s="56"/>
      <c r="E55" s="29"/>
      <c r="F55" s="29"/>
      <c r="G55" s="29"/>
      <c r="H55" s="57"/>
      <c r="I55" s="29"/>
      <c r="J55" s="56"/>
      <c r="K55" s="29"/>
      <c r="L55" s="29"/>
      <c r="M55" s="29"/>
      <c r="N55" s="29"/>
      <c r="O55" s="29"/>
      <c r="P55" s="57"/>
      <c r="Q55" s="29"/>
      <c r="R55" s="27"/>
    </row>
    <row r="56" spans="2:18" ht="12">
      <c r="B56" s="26"/>
      <c r="C56" s="29"/>
      <c r="D56" s="56"/>
      <c r="E56" s="29"/>
      <c r="F56" s="29"/>
      <c r="G56" s="29"/>
      <c r="H56" s="57"/>
      <c r="I56" s="29"/>
      <c r="J56" s="56"/>
      <c r="K56" s="29"/>
      <c r="L56" s="29"/>
      <c r="M56" s="29"/>
      <c r="N56" s="29"/>
      <c r="O56" s="29"/>
      <c r="P56" s="57"/>
      <c r="Q56" s="29"/>
      <c r="R56" s="27"/>
    </row>
    <row r="57" spans="2:18" ht="12">
      <c r="B57" s="26"/>
      <c r="C57" s="29"/>
      <c r="D57" s="56"/>
      <c r="E57" s="29"/>
      <c r="F57" s="29"/>
      <c r="G57" s="29"/>
      <c r="H57" s="57"/>
      <c r="I57" s="29"/>
      <c r="J57" s="56"/>
      <c r="K57" s="29"/>
      <c r="L57" s="29"/>
      <c r="M57" s="29"/>
      <c r="N57" s="29"/>
      <c r="O57" s="29"/>
      <c r="P57" s="57"/>
      <c r="Q57" s="29"/>
      <c r="R57" s="27"/>
    </row>
    <row r="58" spans="2:18" ht="12">
      <c r="B58" s="26"/>
      <c r="C58" s="29"/>
      <c r="D58" s="56"/>
      <c r="E58" s="29"/>
      <c r="F58" s="29"/>
      <c r="G58" s="29"/>
      <c r="H58" s="57"/>
      <c r="I58" s="29"/>
      <c r="J58" s="56"/>
      <c r="K58" s="29"/>
      <c r="L58" s="29"/>
      <c r="M58" s="29"/>
      <c r="N58" s="29"/>
      <c r="O58" s="29"/>
      <c r="P58" s="57"/>
      <c r="Q58" s="29"/>
      <c r="R58" s="27"/>
    </row>
    <row r="59" spans="2:18" s="1" customFormat="1">
      <c r="B59" s="38"/>
      <c r="C59" s="39"/>
      <c r="D59" s="58" t="s">
        <v>54</v>
      </c>
      <c r="E59" s="59"/>
      <c r="F59" s="59"/>
      <c r="G59" s="60" t="s">
        <v>55</v>
      </c>
      <c r="H59" s="61"/>
      <c r="I59" s="39"/>
      <c r="J59" s="58" t="s">
        <v>54</v>
      </c>
      <c r="K59" s="59"/>
      <c r="L59" s="59"/>
      <c r="M59" s="59"/>
      <c r="N59" s="60" t="s">
        <v>55</v>
      </c>
      <c r="O59" s="59"/>
      <c r="P59" s="61"/>
      <c r="Q59" s="39"/>
      <c r="R59" s="40"/>
    </row>
    <row r="60" spans="2:18" ht="12">
      <c r="B60" s="26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7"/>
    </row>
    <row r="61" spans="2:18" s="1" customFormat="1">
      <c r="B61" s="38"/>
      <c r="C61" s="39"/>
      <c r="D61" s="53" t="s">
        <v>56</v>
      </c>
      <c r="E61" s="54"/>
      <c r="F61" s="54"/>
      <c r="G61" s="54"/>
      <c r="H61" s="55"/>
      <c r="I61" s="39"/>
      <c r="J61" s="53" t="s">
        <v>57</v>
      </c>
      <c r="K61" s="54"/>
      <c r="L61" s="54"/>
      <c r="M61" s="54"/>
      <c r="N61" s="54"/>
      <c r="O61" s="54"/>
      <c r="P61" s="55"/>
      <c r="Q61" s="39"/>
      <c r="R61" s="40"/>
    </row>
    <row r="62" spans="2:18" ht="12">
      <c r="B62" s="26"/>
      <c r="C62" s="29"/>
      <c r="D62" s="56"/>
      <c r="E62" s="29"/>
      <c r="F62" s="29"/>
      <c r="G62" s="29"/>
      <c r="H62" s="57"/>
      <c r="I62" s="29"/>
      <c r="J62" s="56"/>
      <c r="K62" s="29"/>
      <c r="L62" s="29"/>
      <c r="M62" s="29"/>
      <c r="N62" s="29"/>
      <c r="O62" s="29"/>
      <c r="P62" s="57"/>
      <c r="Q62" s="29"/>
      <c r="R62" s="27"/>
    </row>
    <row r="63" spans="2:18" ht="12">
      <c r="B63" s="26"/>
      <c r="C63" s="29"/>
      <c r="D63" s="56"/>
      <c r="E63" s="29"/>
      <c r="F63" s="29"/>
      <c r="G63" s="29"/>
      <c r="H63" s="57"/>
      <c r="I63" s="29"/>
      <c r="J63" s="56"/>
      <c r="K63" s="29"/>
      <c r="L63" s="29"/>
      <c r="M63" s="29"/>
      <c r="N63" s="29"/>
      <c r="O63" s="29"/>
      <c r="P63" s="57"/>
      <c r="Q63" s="29"/>
      <c r="R63" s="27"/>
    </row>
    <row r="64" spans="2:18" ht="12">
      <c r="B64" s="26"/>
      <c r="C64" s="29"/>
      <c r="D64" s="56"/>
      <c r="E64" s="29"/>
      <c r="F64" s="29"/>
      <c r="G64" s="29"/>
      <c r="H64" s="57"/>
      <c r="I64" s="29"/>
      <c r="J64" s="56"/>
      <c r="K64" s="29"/>
      <c r="L64" s="29"/>
      <c r="M64" s="29"/>
      <c r="N64" s="29"/>
      <c r="O64" s="29"/>
      <c r="P64" s="57"/>
      <c r="Q64" s="29"/>
      <c r="R64" s="27"/>
    </row>
    <row r="65" spans="2:18" ht="12">
      <c r="B65" s="26"/>
      <c r="C65" s="29"/>
      <c r="D65" s="56"/>
      <c r="E65" s="29"/>
      <c r="F65" s="29"/>
      <c r="G65" s="29"/>
      <c r="H65" s="57"/>
      <c r="I65" s="29"/>
      <c r="J65" s="56"/>
      <c r="K65" s="29"/>
      <c r="L65" s="29"/>
      <c r="M65" s="29"/>
      <c r="N65" s="29"/>
      <c r="O65" s="29"/>
      <c r="P65" s="57"/>
      <c r="Q65" s="29"/>
      <c r="R65" s="27"/>
    </row>
    <row r="66" spans="2:18" ht="12">
      <c r="B66" s="26"/>
      <c r="C66" s="29"/>
      <c r="D66" s="56"/>
      <c r="E66" s="29"/>
      <c r="F66" s="29"/>
      <c r="G66" s="29"/>
      <c r="H66" s="57"/>
      <c r="I66" s="29"/>
      <c r="J66" s="56"/>
      <c r="K66" s="29"/>
      <c r="L66" s="29"/>
      <c r="M66" s="29"/>
      <c r="N66" s="29"/>
      <c r="O66" s="29"/>
      <c r="P66" s="57"/>
      <c r="Q66" s="29"/>
      <c r="R66" s="27"/>
    </row>
    <row r="67" spans="2:18" ht="12">
      <c r="B67" s="26"/>
      <c r="C67" s="29"/>
      <c r="D67" s="56"/>
      <c r="E67" s="29"/>
      <c r="F67" s="29"/>
      <c r="G67" s="29"/>
      <c r="H67" s="57"/>
      <c r="I67" s="29"/>
      <c r="J67" s="56"/>
      <c r="K67" s="29"/>
      <c r="L67" s="29"/>
      <c r="M67" s="29"/>
      <c r="N67" s="29"/>
      <c r="O67" s="29"/>
      <c r="P67" s="57"/>
      <c r="Q67" s="29"/>
      <c r="R67" s="27"/>
    </row>
    <row r="68" spans="2:18" ht="12">
      <c r="B68" s="26"/>
      <c r="C68" s="29"/>
      <c r="D68" s="56"/>
      <c r="E68" s="29"/>
      <c r="F68" s="29"/>
      <c r="G68" s="29"/>
      <c r="H68" s="57"/>
      <c r="I68" s="29"/>
      <c r="J68" s="56"/>
      <c r="K68" s="29"/>
      <c r="L68" s="29"/>
      <c r="M68" s="29"/>
      <c r="N68" s="29"/>
      <c r="O68" s="29"/>
      <c r="P68" s="57"/>
      <c r="Q68" s="29"/>
      <c r="R68" s="27"/>
    </row>
    <row r="69" spans="2:18" ht="12">
      <c r="B69" s="26"/>
      <c r="C69" s="29"/>
      <c r="D69" s="56"/>
      <c r="E69" s="29"/>
      <c r="F69" s="29"/>
      <c r="G69" s="29"/>
      <c r="H69" s="57"/>
      <c r="I69" s="29"/>
      <c r="J69" s="56"/>
      <c r="K69" s="29"/>
      <c r="L69" s="29"/>
      <c r="M69" s="29"/>
      <c r="N69" s="29"/>
      <c r="O69" s="29"/>
      <c r="P69" s="57"/>
      <c r="Q69" s="29"/>
      <c r="R69" s="27"/>
    </row>
    <row r="70" spans="2:18" s="1" customFormat="1">
      <c r="B70" s="38"/>
      <c r="C70" s="39"/>
      <c r="D70" s="58" t="s">
        <v>54</v>
      </c>
      <c r="E70" s="59"/>
      <c r="F70" s="59"/>
      <c r="G70" s="60" t="s">
        <v>55</v>
      </c>
      <c r="H70" s="61"/>
      <c r="I70" s="39"/>
      <c r="J70" s="58" t="s">
        <v>54</v>
      </c>
      <c r="K70" s="59"/>
      <c r="L70" s="59"/>
      <c r="M70" s="59"/>
      <c r="N70" s="60" t="s">
        <v>55</v>
      </c>
      <c r="O70" s="59"/>
      <c r="P70" s="61"/>
      <c r="Q70" s="39"/>
      <c r="R70" s="40"/>
    </row>
    <row r="71" spans="2:18" s="1" customFormat="1" ht="14.4" customHeight="1"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4"/>
    </row>
    <row r="75" spans="2:18" s="1" customFormat="1" ht="6.9" customHeight="1">
      <c r="B75" s="65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7"/>
    </row>
    <row r="76" spans="2:18" s="1" customFormat="1" ht="36.9" customHeight="1">
      <c r="B76" s="38"/>
      <c r="C76" s="207" t="s">
        <v>125</v>
      </c>
      <c r="D76" s="208"/>
      <c r="E76" s="208"/>
      <c r="F76" s="208"/>
      <c r="G76" s="208"/>
      <c r="H76" s="208"/>
      <c r="I76" s="208"/>
      <c r="J76" s="208"/>
      <c r="K76" s="208"/>
      <c r="L76" s="208"/>
      <c r="M76" s="208"/>
      <c r="N76" s="208"/>
      <c r="O76" s="208"/>
      <c r="P76" s="208"/>
      <c r="Q76" s="208"/>
      <c r="R76" s="40"/>
    </row>
    <row r="77" spans="2:18" s="1" customFormat="1" ht="6.9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40"/>
    </row>
    <row r="78" spans="2:18" s="1" customFormat="1" ht="30" customHeight="1">
      <c r="B78" s="38"/>
      <c r="C78" s="33" t="s">
        <v>19</v>
      </c>
      <c r="D78" s="39"/>
      <c r="E78" s="39"/>
      <c r="F78" s="250" t="str">
        <f>F6</f>
        <v>Mycí plocha pro zemědělskou techniku</v>
      </c>
      <c r="G78" s="251"/>
      <c r="H78" s="251"/>
      <c r="I78" s="251"/>
      <c r="J78" s="251"/>
      <c r="K78" s="251"/>
      <c r="L78" s="251"/>
      <c r="M78" s="251"/>
      <c r="N78" s="251"/>
      <c r="O78" s="251"/>
      <c r="P78" s="251"/>
      <c r="Q78" s="39"/>
      <c r="R78" s="40"/>
    </row>
    <row r="79" spans="2:18" s="1" customFormat="1" ht="36.9" customHeight="1">
      <c r="B79" s="38"/>
      <c r="C79" s="72" t="s">
        <v>122</v>
      </c>
      <c r="D79" s="39"/>
      <c r="E79" s="39"/>
      <c r="F79" s="227" t="str">
        <f>F7</f>
        <v>SO-01a - Přístřešek</v>
      </c>
      <c r="G79" s="252"/>
      <c r="H79" s="252"/>
      <c r="I79" s="252"/>
      <c r="J79" s="252"/>
      <c r="K79" s="252"/>
      <c r="L79" s="252"/>
      <c r="M79" s="252"/>
      <c r="N79" s="252"/>
      <c r="O79" s="252"/>
      <c r="P79" s="252"/>
      <c r="Q79" s="39"/>
      <c r="R79" s="40"/>
    </row>
    <row r="80" spans="2:18" s="1" customFormat="1" ht="6.9" customHeight="1"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40"/>
    </row>
    <row r="81" spans="2:47" s="1" customFormat="1" ht="18" customHeight="1">
      <c r="B81" s="38"/>
      <c r="C81" s="33" t="s">
        <v>23</v>
      </c>
      <c r="D81" s="39"/>
      <c r="E81" s="39"/>
      <c r="F81" s="31" t="str">
        <f>F9</f>
        <v>Kladruby nad Labem</v>
      </c>
      <c r="G81" s="39"/>
      <c r="H81" s="39"/>
      <c r="I81" s="39"/>
      <c r="J81" s="39"/>
      <c r="K81" s="33" t="s">
        <v>25</v>
      </c>
      <c r="L81" s="39"/>
      <c r="M81" s="254" t="str">
        <f>IF(O9="","",O9)</f>
        <v>29. 7. 2018</v>
      </c>
      <c r="N81" s="254"/>
      <c r="O81" s="254"/>
      <c r="P81" s="254"/>
      <c r="Q81" s="39"/>
      <c r="R81" s="40"/>
    </row>
    <row r="82" spans="2:47" s="1" customFormat="1" ht="6.9" customHeight="1"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40"/>
    </row>
    <row r="83" spans="2:47" s="1" customFormat="1" ht="13.2">
      <c r="B83" s="38"/>
      <c r="C83" s="33" t="s">
        <v>27</v>
      </c>
      <c r="D83" s="39"/>
      <c r="E83" s="39"/>
      <c r="F83" s="31" t="str">
        <f>E12</f>
        <v>Národní hřebčín Kladruby nad Labem</v>
      </c>
      <c r="G83" s="39"/>
      <c r="H83" s="39"/>
      <c r="I83" s="39"/>
      <c r="J83" s="39"/>
      <c r="K83" s="33" t="s">
        <v>33</v>
      </c>
      <c r="L83" s="39"/>
      <c r="M83" s="211" t="str">
        <f>E18</f>
        <v>Ing. Miroslav Vraný</v>
      </c>
      <c r="N83" s="211"/>
      <c r="O83" s="211"/>
      <c r="P83" s="211"/>
      <c r="Q83" s="211"/>
      <c r="R83" s="40"/>
    </row>
    <row r="84" spans="2:47" s="1" customFormat="1" ht="14.4" customHeight="1">
      <c r="B84" s="38"/>
      <c r="C84" s="33" t="s">
        <v>31</v>
      </c>
      <c r="D84" s="39"/>
      <c r="E84" s="39"/>
      <c r="F84" s="31" t="str">
        <f>IF(E15="","",E15)</f>
        <v>Vyplň údaj</v>
      </c>
      <c r="G84" s="39"/>
      <c r="H84" s="39"/>
      <c r="I84" s="39"/>
      <c r="J84" s="39"/>
      <c r="K84" s="33" t="s">
        <v>36</v>
      </c>
      <c r="L84" s="39"/>
      <c r="M84" s="211" t="str">
        <f>E21</f>
        <v xml:space="preserve"> </v>
      </c>
      <c r="N84" s="211"/>
      <c r="O84" s="211"/>
      <c r="P84" s="211"/>
      <c r="Q84" s="211"/>
      <c r="R84" s="40"/>
    </row>
    <row r="85" spans="2:47" s="1" customFormat="1" ht="10.35" customHeight="1"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40"/>
    </row>
    <row r="86" spans="2:47" s="1" customFormat="1" ht="29.25" customHeight="1">
      <c r="B86" s="38"/>
      <c r="C86" s="261" t="s">
        <v>126</v>
      </c>
      <c r="D86" s="262"/>
      <c r="E86" s="262"/>
      <c r="F86" s="262"/>
      <c r="G86" s="262"/>
      <c r="H86" s="117"/>
      <c r="I86" s="117"/>
      <c r="J86" s="117"/>
      <c r="K86" s="117"/>
      <c r="L86" s="117"/>
      <c r="M86" s="117"/>
      <c r="N86" s="261" t="s">
        <v>127</v>
      </c>
      <c r="O86" s="262"/>
      <c r="P86" s="262"/>
      <c r="Q86" s="262"/>
      <c r="R86" s="40"/>
    </row>
    <row r="87" spans="2:47" s="1" customFormat="1" ht="10.35" customHeight="1"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40"/>
    </row>
    <row r="88" spans="2:47" s="1" customFormat="1" ht="29.25" customHeight="1">
      <c r="B88" s="38"/>
      <c r="C88" s="125" t="s">
        <v>128</v>
      </c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246">
        <f>N127</f>
        <v>0</v>
      </c>
      <c r="O88" s="263"/>
      <c r="P88" s="263"/>
      <c r="Q88" s="263"/>
      <c r="R88" s="40"/>
      <c r="AU88" s="22" t="s">
        <v>129</v>
      </c>
    </row>
    <row r="89" spans="2:47" s="6" customFormat="1" ht="24.9" customHeight="1">
      <c r="B89" s="126"/>
      <c r="C89" s="127"/>
      <c r="D89" s="128" t="s">
        <v>219</v>
      </c>
      <c r="E89" s="127"/>
      <c r="F89" s="127"/>
      <c r="G89" s="127"/>
      <c r="H89" s="127"/>
      <c r="I89" s="127"/>
      <c r="J89" s="127"/>
      <c r="K89" s="127"/>
      <c r="L89" s="127"/>
      <c r="M89" s="127"/>
      <c r="N89" s="264">
        <f>N128</f>
        <v>0</v>
      </c>
      <c r="O89" s="265"/>
      <c r="P89" s="265"/>
      <c r="Q89" s="265"/>
      <c r="R89" s="129"/>
    </row>
    <row r="90" spans="2:47" s="7" customFormat="1" ht="19.95" customHeight="1">
      <c r="B90" s="130"/>
      <c r="C90" s="131"/>
      <c r="D90" s="105" t="s">
        <v>220</v>
      </c>
      <c r="E90" s="131"/>
      <c r="F90" s="131"/>
      <c r="G90" s="131"/>
      <c r="H90" s="131"/>
      <c r="I90" s="131"/>
      <c r="J90" s="131"/>
      <c r="K90" s="131"/>
      <c r="L90" s="131"/>
      <c r="M90" s="131"/>
      <c r="N90" s="242">
        <f>N129</f>
        <v>0</v>
      </c>
      <c r="O90" s="266"/>
      <c r="P90" s="266"/>
      <c r="Q90" s="266"/>
      <c r="R90" s="132"/>
    </row>
    <row r="91" spans="2:47" s="7" customFormat="1" ht="19.95" customHeight="1">
      <c r="B91" s="130"/>
      <c r="C91" s="131"/>
      <c r="D91" s="105" t="s">
        <v>221</v>
      </c>
      <c r="E91" s="131"/>
      <c r="F91" s="131"/>
      <c r="G91" s="131"/>
      <c r="H91" s="131"/>
      <c r="I91" s="131"/>
      <c r="J91" s="131"/>
      <c r="K91" s="131"/>
      <c r="L91" s="131"/>
      <c r="M91" s="131"/>
      <c r="N91" s="242">
        <f>N141</f>
        <v>0</v>
      </c>
      <c r="O91" s="266"/>
      <c r="P91" s="266"/>
      <c r="Q91" s="266"/>
      <c r="R91" s="132"/>
    </row>
    <row r="92" spans="2:47" s="7" customFormat="1" ht="19.95" customHeight="1">
      <c r="B92" s="130"/>
      <c r="C92" s="131"/>
      <c r="D92" s="105" t="s">
        <v>222</v>
      </c>
      <c r="E92" s="131"/>
      <c r="F92" s="131"/>
      <c r="G92" s="131"/>
      <c r="H92" s="131"/>
      <c r="I92" s="131"/>
      <c r="J92" s="131"/>
      <c r="K92" s="131"/>
      <c r="L92" s="131"/>
      <c r="M92" s="131"/>
      <c r="N92" s="242">
        <f>N144</f>
        <v>0</v>
      </c>
      <c r="O92" s="266"/>
      <c r="P92" s="266"/>
      <c r="Q92" s="266"/>
      <c r="R92" s="132"/>
    </row>
    <row r="93" spans="2:47" s="7" customFormat="1" ht="19.95" customHeight="1">
      <c r="B93" s="130"/>
      <c r="C93" s="131"/>
      <c r="D93" s="105" t="s">
        <v>223</v>
      </c>
      <c r="E93" s="131"/>
      <c r="F93" s="131"/>
      <c r="G93" s="131"/>
      <c r="H93" s="131"/>
      <c r="I93" s="131"/>
      <c r="J93" s="131"/>
      <c r="K93" s="131"/>
      <c r="L93" s="131"/>
      <c r="M93" s="131"/>
      <c r="N93" s="242">
        <f>N158</f>
        <v>0</v>
      </c>
      <c r="O93" s="266"/>
      <c r="P93" s="266"/>
      <c r="Q93" s="266"/>
      <c r="R93" s="132"/>
    </row>
    <row r="94" spans="2:47" s="7" customFormat="1" ht="19.95" customHeight="1">
      <c r="B94" s="130"/>
      <c r="C94" s="131"/>
      <c r="D94" s="105" t="s">
        <v>224</v>
      </c>
      <c r="E94" s="131"/>
      <c r="F94" s="131"/>
      <c r="G94" s="131"/>
      <c r="H94" s="131"/>
      <c r="I94" s="131"/>
      <c r="J94" s="131"/>
      <c r="K94" s="131"/>
      <c r="L94" s="131"/>
      <c r="M94" s="131"/>
      <c r="N94" s="242">
        <f>N163</f>
        <v>0</v>
      </c>
      <c r="O94" s="266"/>
      <c r="P94" s="266"/>
      <c r="Q94" s="266"/>
      <c r="R94" s="132"/>
    </row>
    <row r="95" spans="2:47" s="7" customFormat="1" ht="19.95" customHeight="1">
      <c r="B95" s="130"/>
      <c r="C95" s="131"/>
      <c r="D95" s="105" t="s">
        <v>225</v>
      </c>
      <c r="E95" s="131"/>
      <c r="F95" s="131"/>
      <c r="G95" s="131"/>
      <c r="H95" s="131"/>
      <c r="I95" s="131"/>
      <c r="J95" s="131"/>
      <c r="K95" s="131"/>
      <c r="L95" s="131"/>
      <c r="M95" s="131"/>
      <c r="N95" s="242">
        <f>N179</f>
        <v>0</v>
      </c>
      <c r="O95" s="266"/>
      <c r="P95" s="266"/>
      <c r="Q95" s="266"/>
      <c r="R95" s="132"/>
    </row>
    <row r="96" spans="2:47" s="7" customFormat="1" ht="19.95" customHeight="1">
      <c r="B96" s="130"/>
      <c r="C96" s="131"/>
      <c r="D96" s="105" t="s">
        <v>226</v>
      </c>
      <c r="E96" s="131"/>
      <c r="F96" s="131"/>
      <c r="G96" s="131"/>
      <c r="H96" s="131"/>
      <c r="I96" s="131"/>
      <c r="J96" s="131"/>
      <c r="K96" s="131"/>
      <c r="L96" s="131"/>
      <c r="M96" s="131"/>
      <c r="N96" s="242">
        <f>N200</f>
        <v>0</v>
      </c>
      <c r="O96" s="266"/>
      <c r="P96" s="266"/>
      <c r="Q96" s="266"/>
      <c r="R96" s="132"/>
    </row>
    <row r="97" spans="2:65" s="7" customFormat="1" ht="19.95" customHeight="1">
      <c r="B97" s="130"/>
      <c r="C97" s="131"/>
      <c r="D97" s="105" t="s">
        <v>227</v>
      </c>
      <c r="E97" s="131"/>
      <c r="F97" s="131"/>
      <c r="G97" s="131"/>
      <c r="H97" s="131"/>
      <c r="I97" s="131"/>
      <c r="J97" s="131"/>
      <c r="K97" s="131"/>
      <c r="L97" s="131"/>
      <c r="M97" s="131"/>
      <c r="N97" s="242">
        <f>N202</f>
        <v>0</v>
      </c>
      <c r="O97" s="266"/>
      <c r="P97" s="266"/>
      <c r="Q97" s="266"/>
      <c r="R97" s="132"/>
    </row>
    <row r="98" spans="2:65" s="6" customFormat="1" ht="24.9" customHeight="1">
      <c r="B98" s="126"/>
      <c r="C98" s="127"/>
      <c r="D98" s="128" t="s">
        <v>228</v>
      </c>
      <c r="E98" s="127"/>
      <c r="F98" s="127"/>
      <c r="G98" s="127"/>
      <c r="H98" s="127"/>
      <c r="I98" s="127"/>
      <c r="J98" s="127"/>
      <c r="K98" s="127"/>
      <c r="L98" s="127"/>
      <c r="M98" s="127"/>
      <c r="N98" s="264">
        <f>N204</f>
        <v>0</v>
      </c>
      <c r="O98" s="265"/>
      <c r="P98" s="265"/>
      <c r="Q98" s="265"/>
      <c r="R98" s="129"/>
    </row>
    <row r="99" spans="2:65" s="7" customFormat="1" ht="19.95" customHeight="1">
      <c r="B99" s="130"/>
      <c r="C99" s="131"/>
      <c r="D99" s="105" t="s">
        <v>229</v>
      </c>
      <c r="E99" s="131"/>
      <c r="F99" s="131"/>
      <c r="G99" s="131"/>
      <c r="H99" s="131"/>
      <c r="I99" s="131"/>
      <c r="J99" s="131"/>
      <c r="K99" s="131"/>
      <c r="L99" s="131"/>
      <c r="M99" s="131"/>
      <c r="N99" s="242">
        <f>N205</f>
        <v>0</v>
      </c>
      <c r="O99" s="266"/>
      <c r="P99" s="266"/>
      <c r="Q99" s="266"/>
      <c r="R99" s="132"/>
    </row>
    <row r="100" spans="2:65" s="7" customFormat="1" ht="19.95" customHeight="1">
      <c r="B100" s="130"/>
      <c r="C100" s="131"/>
      <c r="D100" s="105" t="s">
        <v>230</v>
      </c>
      <c r="E100" s="131"/>
      <c r="F100" s="131"/>
      <c r="G100" s="131"/>
      <c r="H100" s="131"/>
      <c r="I100" s="131"/>
      <c r="J100" s="131"/>
      <c r="K100" s="131"/>
      <c r="L100" s="131"/>
      <c r="M100" s="131"/>
      <c r="N100" s="242">
        <f>N224</f>
        <v>0</v>
      </c>
      <c r="O100" s="266"/>
      <c r="P100" s="266"/>
      <c r="Q100" s="266"/>
      <c r="R100" s="132"/>
    </row>
    <row r="101" spans="2:65" s="1" customFormat="1" ht="21.75" customHeight="1">
      <c r="B101" s="38"/>
      <c r="C101" s="39"/>
      <c r="D101" s="39"/>
      <c r="E101" s="39"/>
      <c r="F101" s="39"/>
      <c r="G101" s="39"/>
      <c r="H101" s="39"/>
      <c r="I101" s="39"/>
      <c r="J101" s="39"/>
      <c r="K101" s="39"/>
      <c r="L101" s="39"/>
      <c r="M101" s="39"/>
      <c r="N101" s="39"/>
      <c r="O101" s="39"/>
      <c r="P101" s="39"/>
      <c r="Q101" s="39"/>
      <c r="R101" s="40"/>
    </row>
    <row r="102" spans="2:65" s="1" customFormat="1" ht="29.25" customHeight="1">
      <c r="B102" s="38"/>
      <c r="C102" s="125" t="s">
        <v>132</v>
      </c>
      <c r="D102" s="39"/>
      <c r="E102" s="39"/>
      <c r="F102" s="39"/>
      <c r="G102" s="39"/>
      <c r="H102" s="39"/>
      <c r="I102" s="39"/>
      <c r="J102" s="39"/>
      <c r="K102" s="39"/>
      <c r="L102" s="39"/>
      <c r="M102" s="39"/>
      <c r="N102" s="263">
        <f>ROUND(N103+N104+N105+N106+N107+N108,2)</f>
        <v>0</v>
      </c>
      <c r="O102" s="267"/>
      <c r="P102" s="267"/>
      <c r="Q102" s="267"/>
      <c r="R102" s="40"/>
      <c r="T102" s="133"/>
      <c r="U102" s="134" t="s">
        <v>42</v>
      </c>
    </row>
    <row r="103" spans="2:65" s="1" customFormat="1" ht="18" customHeight="1">
      <c r="B103" s="135"/>
      <c r="C103" s="136"/>
      <c r="D103" s="243" t="s">
        <v>133</v>
      </c>
      <c r="E103" s="268"/>
      <c r="F103" s="268"/>
      <c r="G103" s="268"/>
      <c r="H103" s="268"/>
      <c r="I103" s="136"/>
      <c r="J103" s="136"/>
      <c r="K103" s="136"/>
      <c r="L103" s="136"/>
      <c r="M103" s="136"/>
      <c r="N103" s="241">
        <f>ROUND(N88*T103,2)</f>
        <v>0</v>
      </c>
      <c r="O103" s="269"/>
      <c r="P103" s="269"/>
      <c r="Q103" s="269"/>
      <c r="R103" s="138"/>
      <c r="S103" s="139"/>
      <c r="T103" s="140"/>
      <c r="U103" s="141" t="s">
        <v>43</v>
      </c>
      <c r="V103" s="139"/>
      <c r="W103" s="139"/>
      <c r="X103" s="139"/>
      <c r="Y103" s="139"/>
      <c r="Z103" s="139"/>
      <c r="AA103" s="139"/>
      <c r="AB103" s="139"/>
      <c r="AC103" s="139"/>
      <c r="AD103" s="139"/>
      <c r="AE103" s="139"/>
      <c r="AF103" s="139"/>
      <c r="AG103" s="139"/>
      <c r="AH103" s="139"/>
      <c r="AI103" s="139"/>
      <c r="AJ103" s="139"/>
      <c r="AK103" s="139"/>
      <c r="AL103" s="139"/>
      <c r="AM103" s="139"/>
      <c r="AN103" s="139"/>
      <c r="AO103" s="139"/>
      <c r="AP103" s="139"/>
      <c r="AQ103" s="139"/>
      <c r="AR103" s="139"/>
      <c r="AS103" s="139"/>
      <c r="AT103" s="139"/>
      <c r="AU103" s="139"/>
      <c r="AV103" s="139"/>
      <c r="AW103" s="139"/>
      <c r="AX103" s="139"/>
      <c r="AY103" s="142" t="s">
        <v>134</v>
      </c>
      <c r="AZ103" s="139"/>
      <c r="BA103" s="139"/>
      <c r="BB103" s="139"/>
      <c r="BC103" s="139"/>
      <c r="BD103" s="139"/>
      <c r="BE103" s="143">
        <f t="shared" ref="BE103:BE108" si="0">IF(U103="základní",N103,0)</f>
        <v>0</v>
      </c>
      <c r="BF103" s="143">
        <f t="shared" ref="BF103:BF108" si="1">IF(U103="snížená",N103,0)</f>
        <v>0</v>
      </c>
      <c r="BG103" s="143">
        <f t="shared" ref="BG103:BG108" si="2">IF(U103="zákl. přenesená",N103,0)</f>
        <v>0</v>
      </c>
      <c r="BH103" s="143">
        <f t="shared" ref="BH103:BH108" si="3">IF(U103="sníž. přenesená",N103,0)</f>
        <v>0</v>
      </c>
      <c r="BI103" s="143">
        <f t="shared" ref="BI103:BI108" si="4">IF(U103="nulová",N103,0)</f>
        <v>0</v>
      </c>
      <c r="BJ103" s="142" t="s">
        <v>86</v>
      </c>
      <c r="BK103" s="139"/>
      <c r="BL103" s="139"/>
      <c r="BM103" s="139"/>
    </row>
    <row r="104" spans="2:65" s="1" customFormat="1" ht="18" customHeight="1">
      <c r="B104" s="135"/>
      <c r="C104" s="136"/>
      <c r="D104" s="243" t="s">
        <v>135</v>
      </c>
      <c r="E104" s="268"/>
      <c r="F104" s="268"/>
      <c r="G104" s="268"/>
      <c r="H104" s="268"/>
      <c r="I104" s="136"/>
      <c r="J104" s="136"/>
      <c r="K104" s="136"/>
      <c r="L104" s="136"/>
      <c r="M104" s="136"/>
      <c r="N104" s="241">
        <f>ROUND(N88*T104,2)</f>
        <v>0</v>
      </c>
      <c r="O104" s="269"/>
      <c r="P104" s="269"/>
      <c r="Q104" s="269"/>
      <c r="R104" s="138"/>
      <c r="S104" s="139"/>
      <c r="T104" s="140"/>
      <c r="U104" s="141" t="s">
        <v>43</v>
      </c>
      <c r="V104" s="139"/>
      <c r="W104" s="139"/>
      <c r="X104" s="139"/>
      <c r="Y104" s="139"/>
      <c r="Z104" s="139"/>
      <c r="AA104" s="139"/>
      <c r="AB104" s="139"/>
      <c r="AC104" s="139"/>
      <c r="AD104" s="139"/>
      <c r="AE104" s="139"/>
      <c r="AF104" s="139"/>
      <c r="AG104" s="139"/>
      <c r="AH104" s="139"/>
      <c r="AI104" s="139"/>
      <c r="AJ104" s="139"/>
      <c r="AK104" s="139"/>
      <c r="AL104" s="139"/>
      <c r="AM104" s="139"/>
      <c r="AN104" s="139"/>
      <c r="AO104" s="139"/>
      <c r="AP104" s="139"/>
      <c r="AQ104" s="139"/>
      <c r="AR104" s="139"/>
      <c r="AS104" s="139"/>
      <c r="AT104" s="139"/>
      <c r="AU104" s="139"/>
      <c r="AV104" s="139"/>
      <c r="AW104" s="139"/>
      <c r="AX104" s="139"/>
      <c r="AY104" s="142" t="s">
        <v>134</v>
      </c>
      <c r="AZ104" s="139"/>
      <c r="BA104" s="139"/>
      <c r="BB104" s="139"/>
      <c r="BC104" s="139"/>
      <c r="BD104" s="139"/>
      <c r="BE104" s="143">
        <f t="shared" si="0"/>
        <v>0</v>
      </c>
      <c r="BF104" s="143">
        <f t="shared" si="1"/>
        <v>0</v>
      </c>
      <c r="BG104" s="143">
        <f t="shared" si="2"/>
        <v>0</v>
      </c>
      <c r="BH104" s="143">
        <f t="shared" si="3"/>
        <v>0</v>
      </c>
      <c r="BI104" s="143">
        <f t="shared" si="4"/>
        <v>0</v>
      </c>
      <c r="BJ104" s="142" t="s">
        <v>86</v>
      </c>
      <c r="BK104" s="139"/>
      <c r="BL104" s="139"/>
      <c r="BM104" s="139"/>
    </row>
    <row r="105" spans="2:65" s="1" customFormat="1" ht="18" customHeight="1">
      <c r="B105" s="135"/>
      <c r="C105" s="136"/>
      <c r="D105" s="243" t="s">
        <v>136</v>
      </c>
      <c r="E105" s="268"/>
      <c r="F105" s="268"/>
      <c r="G105" s="268"/>
      <c r="H105" s="268"/>
      <c r="I105" s="136"/>
      <c r="J105" s="136"/>
      <c r="K105" s="136"/>
      <c r="L105" s="136"/>
      <c r="M105" s="136"/>
      <c r="N105" s="241">
        <f>ROUND(N88*T105,2)</f>
        <v>0</v>
      </c>
      <c r="O105" s="269"/>
      <c r="P105" s="269"/>
      <c r="Q105" s="269"/>
      <c r="R105" s="138"/>
      <c r="S105" s="139"/>
      <c r="T105" s="140"/>
      <c r="U105" s="141" t="s">
        <v>43</v>
      </c>
      <c r="V105" s="139"/>
      <c r="W105" s="139"/>
      <c r="X105" s="139"/>
      <c r="Y105" s="139"/>
      <c r="Z105" s="139"/>
      <c r="AA105" s="139"/>
      <c r="AB105" s="139"/>
      <c r="AC105" s="139"/>
      <c r="AD105" s="139"/>
      <c r="AE105" s="139"/>
      <c r="AF105" s="139"/>
      <c r="AG105" s="139"/>
      <c r="AH105" s="139"/>
      <c r="AI105" s="139"/>
      <c r="AJ105" s="139"/>
      <c r="AK105" s="139"/>
      <c r="AL105" s="139"/>
      <c r="AM105" s="139"/>
      <c r="AN105" s="139"/>
      <c r="AO105" s="139"/>
      <c r="AP105" s="139"/>
      <c r="AQ105" s="139"/>
      <c r="AR105" s="139"/>
      <c r="AS105" s="139"/>
      <c r="AT105" s="139"/>
      <c r="AU105" s="139"/>
      <c r="AV105" s="139"/>
      <c r="AW105" s="139"/>
      <c r="AX105" s="139"/>
      <c r="AY105" s="142" t="s">
        <v>134</v>
      </c>
      <c r="AZ105" s="139"/>
      <c r="BA105" s="139"/>
      <c r="BB105" s="139"/>
      <c r="BC105" s="139"/>
      <c r="BD105" s="139"/>
      <c r="BE105" s="143">
        <f t="shared" si="0"/>
        <v>0</v>
      </c>
      <c r="BF105" s="143">
        <f t="shared" si="1"/>
        <v>0</v>
      </c>
      <c r="BG105" s="143">
        <f t="shared" si="2"/>
        <v>0</v>
      </c>
      <c r="BH105" s="143">
        <f t="shared" si="3"/>
        <v>0</v>
      </c>
      <c r="BI105" s="143">
        <f t="shared" si="4"/>
        <v>0</v>
      </c>
      <c r="BJ105" s="142" t="s">
        <v>86</v>
      </c>
      <c r="BK105" s="139"/>
      <c r="BL105" s="139"/>
      <c r="BM105" s="139"/>
    </row>
    <row r="106" spans="2:65" s="1" customFormat="1" ht="18" customHeight="1">
      <c r="B106" s="135"/>
      <c r="C106" s="136"/>
      <c r="D106" s="243" t="s">
        <v>137</v>
      </c>
      <c r="E106" s="268"/>
      <c r="F106" s="268"/>
      <c r="G106" s="268"/>
      <c r="H106" s="268"/>
      <c r="I106" s="136"/>
      <c r="J106" s="136"/>
      <c r="K106" s="136"/>
      <c r="L106" s="136"/>
      <c r="M106" s="136"/>
      <c r="N106" s="241">
        <f>ROUND(N88*T106,2)</f>
        <v>0</v>
      </c>
      <c r="O106" s="269"/>
      <c r="P106" s="269"/>
      <c r="Q106" s="269"/>
      <c r="R106" s="138"/>
      <c r="S106" s="139"/>
      <c r="T106" s="140"/>
      <c r="U106" s="141" t="s">
        <v>43</v>
      </c>
      <c r="V106" s="139"/>
      <c r="W106" s="139"/>
      <c r="X106" s="139"/>
      <c r="Y106" s="139"/>
      <c r="Z106" s="139"/>
      <c r="AA106" s="139"/>
      <c r="AB106" s="139"/>
      <c r="AC106" s="139"/>
      <c r="AD106" s="139"/>
      <c r="AE106" s="139"/>
      <c r="AF106" s="139"/>
      <c r="AG106" s="139"/>
      <c r="AH106" s="139"/>
      <c r="AI106" s="139"/>
      <c r="AJ106" s="139"/>
      <c r="AK106" s="139"/>
      <c r="AL106" s="139"/>
      <c r="AM106" s="139"/>
      <c r="AN106" s="139"/>
      <c r="AO106" s="139"/>
      <c r="AP106" s="139"/>
      <c r="AQ106" s="139"/>
      <c r="AR106" s="139"/>
      <c r="AS106" s="139"/>
      <c r="AT106" s="139"/>
      <c r="AU106" s="139"/>
      <c r="AV106" s="139"/>
      <c r="AW106" s="139"/>
      <c r="AX106" s="139"/>
      <c r="AY106" s="142" t="s">
        <v>134</v>
      </c>
      <c r="AZ106" s="139"/>
      <c r="BA106" s="139"/>
      <c r="BB106" s="139"/>
      <c r="BC106" s="139"/>
      <c r="BD106" s="139"/>
      <c r="BE106" s="143">
        <f t="shared" si="0"/>
        <v>0</v>
      </c>
      <c r="BF106" s="143">
        <f t="shared" si="1"/>
        <v>0</v>
      </c>
      <c r="BG106" s="143">
        <f t="shared" si="2"/>
        <v>0</v>
      </c>
      <c r="BH106" s="143">
        <f t="shared" si="3"/>
        <v>0</v>
      </c>
      <c r="BI106" s="143">
        <f t="shared" si="4"/>
        <v>0</v>
      </c>
      <c r="BJ106" s="142" t="s">
        <v>86</v>
      </c>
      <c r="BK106" s="139"/>
      <c r="BL106" s="139"/>
      <c r="BM106" s="139"/>
    </row>
    <row r="107" spans="2:65" s="1" customFormat="1" ht="18" customHeight="1">
      <c r="B107" s="135"/>
      <c r="C107" s="136"/>
      <c r="D107" s="243" t="s">
        <v>138</v>
      </c>
      <c r="E107" s="268"/>
      <c r="F107" s="268"/>
      <c r="G107" s="268"/>
      <c r="H107" s="268"/>
      <c r="I107" s="136"/>
      <c r="J107" s="136"/>
      <c r="K107" s="136"/>
      <c r="L107" s="136"/>
      <c r="M107" s="136"/>
      <c r="N107" s="241">
        <f>ROUND(N88*T107,2)</f>
        <v>0</v>
      </c>
      <c r="O107" s="269"/>
      <c r="P107" s="269"/>
      <c r="Q107" s="269"/>
      <c r="R107" s="138"/>
      <c r="S107" s="139"/>
      <c r="T107" s="140"/>
      <c r="U107" s="141" t="s">
        <v>43</v>
      </c>
      <c r="V107" s="139"/>
      <c r="W107" s="139"/>
      <c r="X107" s="139"/>
      <c r="Y107" s="139"/>
      <c r="Z107" s="139"/>
      <c r="AA107" s="139"/>
      <c r="AB107" s="139"/>
      <c r="AC107" s="139"/>
      <c r="AD107" s="139"/>
      <c r="AE107" s="139"/>
      <c r="AF107" s="139"/>
      <c r="AG107" s="139"/>
      <c r="AH107" s="139"/>
      <c r="AI107" s="139"/>
      <c r="AJ107" s="139"/>
      <c r="AK107" s="139"/>
      <c r="AL107" s="139"/>
      <c r="AM107" s="139"/>
      <c r="AN107" s="139"/>
      <c r="AO107" s="139"/>
      <c r="AP107" s="139"/>
      <c r="AQ107" s="139"/>
      <c r="AR107" s="139"/>
      <c r="AS107" s="139"/>
      <c r="AT107" s="139"/>
      <c r="AU107" s="139"/>
      <c r="AV107" s="139"/>
      <c r="AW107" s="139"/>
      <c r="AX107" s="139"/>
      <c r="AY107" s="142" t="s">
        <v>134</v>
      </c>
      <c r="AZ107" s="139"/>
      <c r="BA107" s="139"/>
      <c r="BB107" s="139"/>
      <c r="BC107" s="139"/>
      <c r="BD107" s="139"/>
      <c r="BE107" s="143">
        <f t="shared" si="0"/>
        <v>0</v>
      </c>
      <c r="BF107" s="143">
        <f t="shared" si="1"/>
        <v>0</v>
      </c>
      <c r="BG107" s="143">
        <f t="shared" si="2"/>
        <v>0</v>
      </c>
      <c r="BH107" s="143">
        <f t="shared" si="3"/>
        <v>0</v>
      </c>
      <c r="BI107" s="143">
        <f t="shared" si="4"/>
        <v>0</v>
      </c>
      <c r="BJ107" s="142" t="s">
        <v>86</v>
      </c>
      <c r="BK107" s="139"/>
      <c r="BL107" s="139"/>
      <c r="BM107" s="139"/>
    </row>
    <row r="108" spans="2:65" s="1" customFormat="1" ht="18" customHeight="1">
      <c r="B108" s="135"/>
      <c r="C108" s="136"/>
      <c r="D108" s="137" t="s">
        <v>139</v>
      </c>
      <c r="E108" s="136"/>
      <c r="F108" s="136"/>
      <c r="G108" s="136"/>
      <c r="H108" s="136"/>
      <c r="I108" s="136"/>
      <c r="J108" s="136"/>
      <c r="K108" s="136"/>
      <c r="L108" s="136"/>
      <c r="M108" s="136"/>
      <c r="N108" s="241">
        <f>ROUND(N88*T108,2)</f>
        <v>0</v>
      </c>
      <c r="O108" s="269"/>
      <c r="P108" s="269"/>
      <c r="Q108" s="269"/>
      <c r="R108" s="138"/>
      <c r="S108" s="139"/>
      <c r="T108" s="144"/>
      <c r="U108" s="145" t="s">
        <v>43</v>
      </c>
      <c r="V108" s="139"/>
      <c r="W108" s="139"/>
      <c r="X108" s="139"/>
      <c r="Y108" s="139"/>
      <c r="Z108" s="139"/>
      <c r="AA108" s="139"/>
      <c r="AB108" s="139"/>
      <c r="AC108" s="139"/>
      <c r="AD108" s="139"/>
      <c r="AE108" s="139"/>
      <c r="AF108" s="139"/>
      <c r="AG108" s="139"/>
      <c r="AH108" s="139"/>
      <c r="AI108" s="139"/>
      <c r="AJ108" s="139"/>
      <c r="AK108" s="139"/>
      <c r="AL108" s="139"/>
      <c r="AM108" s="139"/>
      <c r="AN108" s="139"/>
      <c r="AO108" s="139"/>
      <c r="AP108" s="139"/>
      <c r="AQ108" s="139"/>
      <c r="AR108" s="139"/>
      <c r="AS108" s="139"/>
      <c r="AT108" s="139"/>
      <c r="AU108" s="139"/>
      <c r="AV108" s="139"/>
      <c r="AW108" s="139"/>
      <c r="AX108" s="139"/>
      <c r="AY108" s="142" t="s">
        <v>140</v>
      </c>
      <c r="AZ108" s="139"/>
      <c r="BA108" s="139"/>
      <c r="BB108" s="139"/>
      <c r="BC108" s="139"/>
      <c r="BD108" s="139"/>
      <c r="BE108" s="143">
        <f t="shared" si="0"/>
        <v>0</v>
      </c>
      <c r="BF108" s="143">
        <f t="shared" si="1"/>
        <v>0</v>
      </c>
      <c r="BG108" s="143">
        <f t="shared" si="2"/>
        <v>0</v>
      </c>
      <c r="BH108" s="143">
        <f t="shared" si="3"/>
        <v>0</v>
      </c>
      <c r="BI108" s="143">
        <f t="shared" si="4"/>
        <v>0</v>
      </c>
      <c r="BJ108" s="142" t="s">
        <v>86</v>
      </c>
      <c r="BK108" s="139"/>
      <c r="BL108" s="139"/>
      <c r="BM108" s="139"/>
    </row>
    <row r="109" spans="2:65" s="1" customFormat="1" ht="12"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39"/>
      <c r="M109" s="39"/>
      <c r="N109" s="39"/>
      <c r="O109" s="39"/>
      <c r="P109" s="39"/>
      <c r="Q109" s="39"/>
      <c r="R109" s="40"/>
    </row>
    <row r="110" spans="2:65" s="1" customFormat="1" ht="29.25" customHeight="1">
      <c r="B110" s="38"/>
      <c r="C110" s="116" t="s">
        <v>114</v>
      </c>
      <c r="D110" s="117"/>
      <c r="E110" s="117"/>
      <c r="F110" s="117"/>
      <c r="G110" s="117"/>
      <c r="H110" s="117"/>
      <c r="I110" s="117"/>
      <c r="J110" s="117"/>
      <c r="K110" s="117"/>
      <c r="L110" s="247">
        <f>ROUND(SUM(N88+N102),2)</f>
        <v>0</v>
      </c>
      <c r="M110" s="247"/>
      <c r="N110" s="247"/>
      <c r="O110" s="247"/>
      <c r="P110" s="247"/>
      <c r="Q110" s="247"/>
      <c r="R110" s="40"/>
    </row>
    <row r="111" spans="2:65" s="1" customFormat="1" ht="6.9" customHeight="1">
      <c r="B111" s="62"/>
      <c r="C111" s="63"/>
      <c r="D111" s="63"/>
      <c r="E111" s="63"/>
      <c r="F111" s="63"/>
      <c r="G111" s="63"/>
      <c r="H111" s="63"/>
      <c r="I111" s="63"/>
      <c r="J111" s="63"/>
      <c r="K111" s="63"/>
      <c r="L111" s="63"/>
      <c r="M111" s="63"/>
      <c r="N111" s="63"/>
      <c r="O111" s="63"/>
      <c r="P111" s="63"/>
      <c r="Q111" s="63"/>
      <c r="R111" s="64"/>
    </row>
    <row r="115" spans="2:63" s="1" customFormat="1" ht="6.9" customHeight="1">
      <c r="B115" s="65"/>
      <c r="C115" s="66"/>
      <c r="D115" s="66"/>
      <c r="E115" s="66"/>
      <c r="F115" s="66"/>
      <c r="G115" s="66"/>
      <c r="H115" s="66"/>
      <c r="I115" s="66"/>
      <c r="J115" s="66"/>
      <c r="K115" s="66"/>
      <c r="L115" s="66"/>
      <c r="M115" s="66"/>
      <c r="N115" s="66"/>
      <c r="O115" s="66"/>
      <c r="P115" s="66"/>
      <c r="Q115" s="66"/>
      <c r="R115" s="67"/>
    </row>
    <row r="116" spans="2:63" s="1" customFormat="1" ht="36.9" customHeight="1">
      <c r="B116" s="38"/>
      <c r="C116" s="207" t="s">
        <v>141</v>
      </c>
      <c r="D116" s="252"/>
      <c r="E116" s="252"/>
      <c r="F116" s="252"/>
      <c r="G116" s="252"/>
      <c r="H116" s="252"/>
      <c r="I116" s="252"/>
      <c r="J116" s="252"/>
      <c r="K116" s="252"/>
      <c r="L116" s="252"/>
      <c r="M116" s="252"/>
      <c r="N116" s="252"/>
      <c r="O116" s="252"/>
      <c r="P116" s="252"/>
      <c r="Q116" s="252"/>
      <c r="R116" s="40"/>
    </row>
    <row r="117" spans="2:63" s="1" customFormat="1" ht="6.9" customHeight="1"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39"/>
      <c r="M117" s="39"/>
      <c r="N117" s="39"/>
      <c r="O117" s="39"/>
      <c r="P117" s="39"/>
      <c r="Q117" s="39"/>
      <c r="R117" s="40"/>
    </row>
    <row r="118" spans="2:63" s="1" customFormat="1" ht="30" customHeight="1">
      <c r="B118" s="38"/>
      <c r="C118" s="33" t="s">
        <v>19</v>
      </c>
      <c r="D118" s="39"/>
      <c r="E118" s="39"/>
      <c r="F118" s="250" t="str">
        <f>F6</f>
        <v>Mycí plocha pro zemědělskou techniku</v>
      </c>
      <c r="G118" s="251"/>
      <c r="H118" s="251"/>
      <c r="I118" s="251"/>
      <c r="J118" s="251"/>
      <c r="K118" s="251"/>
      <c r="L118" s="251"/>
      <c r="M118" s="251"/>
      <c r="N118" s="251"/>
      <c r="O118" s="251"/>
      <c r="P118" s="251"/>
      <c r="Q118" s="39"/>
      <c r="R118" s="40"/>
    </row>
    <row r="119" spans="2:63" s="1" customFormat="1" ht="36.9" customHeight="1">
      <c r="B119" s="38"/>
      <c r="C119" s="72" t="s">
        <v>122</v>
      </c>
      <c r="D119" s="39"/>
      <c r="E119" s="39"/>
      <c r="F119" s="227" t="str">
        <f>F7</f>
        <v>SO-01a - Přístřešek</v>
      </c>
      <c r="G119" s="252"/>
      <c r="H119" s="252"/>
      <c r="I119" s="252"/>
      <c r="J119" s="252"/>
      <c r="K119" s="252"/>
      <c r="L119" s="252"/>
      <c r="M119" s="252"/>
      <c r="N119" s="252"/>
      <c r="O119" s="252"/>
      <c r="P119" s="252"/>
      <c r="Q119" s="39"/>
      <c r="R119" s="40"/>
    </row>
    <row r="120" spans="2:63" s="1" customFormat="1" ht="6.9" customHeight="1"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39"/>
      <c r="M120" s="39"/>
      <c r="N120" s="39"/>
      <c r="O120" s="39"/>
      <c r="P120" s="39"/>
      <c r="Q120" s="39"/>
      <c r="R120" s="40"/>
    </row>
    <row r="121" spans="2:63" s="1" customFormat="1" ht="18" customHeight="1">
      <c r="B121" s="38"/>
      <c r="C121" s="33" t="s">
        <v>23</v>
      </c>
      <c r="D121" s="39"/>
      <c r="E121" s="39"/>
      <c r="F121" s="31" t="str">
        <f>F9</f>
        <v>Kladruby nad Labem</v>
      </c>
      <c r="G121" s="39"/>
      <c r="H121" s="39"/>
      <c r="I121" s="39"/>
      <c r="J121" s="39"/>
      <c r="K121" s="33" t="s">
        <v>25</v>
      </c>
      <c r="L121" s="39"/>
      <c r="M121" s="254" t="str">
        <f>IF(O9="","",O9)</f>
        <v>29. 7. 2018</v>
      </c>
      <c r="N121" s="254"/>
      <c r="O121" s="254"/>
      <c r="P121" s="254"/>
      <c r="Q121" s="39"/>
      <c r="R121" s="40"/>
    </row>
    <row r="122" spans="2:63" s="1" customFormat="1" ht="6.9" customHeight="1"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39"/>
      <c r="M122" s="39"/>
      <c r="N122" s="39"/>
      <c r="O122" s="39"/>
      <c r="P122" s="39"/>
      <c r="Q122" s="39"/>
      <c r="R122" s="40"/>
    </row>
    <row r="123" spans="2:63" s="1" customFormat="1" ht="13.2">
      <c r="B123" s="38"/>
      <c r="C123" s="33" t="s">
        <v>27</v>
      </c>
      <c r="D123" s="39"/>
      <c r="E123" s="39"/>
      <c r="F123" s="31" t="str">
        <f>E12</f>
        <v>Národní hřebčín Kladruby nad Labem</v>
      </c>
      <c r="G123" s="39"/>
      <c r="H123" s="39"/>
      <c r="I123" s="39"/>
      <c r="J123" s="39"/>
      <c r="K123" s="33" t="s">
        <v>33</v>
      </c>
      <c r="L123" s="39"/>
      <c r="M123" s="211" t="str">
        <f>E18</f>
        <v>Ing. Miroslav Vraný</v>
      </c>
      <c r="N123" s="211"/>
      <c r="O123" s="211"/>
      <c r="P123" s="211"/>
      <c r="Q123" s="211"/>
      <c r="R123" s="40"/>
    </row>
    <row r="124" spans="2:63" s="1" customFormat="1" ht="14.4" customHeight="1">
      <c r="B124" s="38"/>
      <c r="C124" s="33" t="s">
        <v>31</v>
      </c>
      <c r="D124" s="39"/>
      <c r="E124" s="39"/>
      <c r="F124" s="31" t="str">
        <f>IF(E15="","",E15)</f>
        <v>Vyplň údaj</v>
      </c>
      <c r="G124" s="39"/>
      <c r="H124" s="39"/>
      <c r="I124" s="39"/>
      <c r="J124" s="39"/>
      <c r="K124" s="33" t="s">
        <v>36</v>
      </c>
      <c r="L124" s="39"/>
      <c r="M124" s="211" t="str">
        <f>E21</f>
        <v xml:space="preserve"> </v>
      </c>
      <c r="N124" s="211"/>
      <c r="O124" s="211"/>
      <c r="P124" s="211"/>
      <c r="Q124" s="211"/>
      <c r="R124" s="40"/>
    </row>
    <row r="125" spans="2:63" s="1" customFormat="1" ht="10.35" customHeight="1"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39"/>
      <c r="M125" s="39"/>
      <c r="N125" s="39"/>
      <c r="O125" s="39"/>
      <c r="P125" s="39"/>
      <c r="Q125" s="39"/>
      <c r="R125" s="40"/>
    </row>
    <row r="126" spans="2:63" s="8" customFormat="1" ht="29.25" customHeight="1">
      <c r="B126" s="146"/>
      <c r="C126" s="147" t="s">
        <v>142</v>
      </c>
      <c r="D126" s="148" t="s">
        <v>143</v>
      </c>
      <c r="E126" s="148" t="s">
        <v>60</v>
      </c>
      <c r="F126" s="270" t="s">
        <v>144</v>
      </c>
      <c r="G126" s="270"/>
      <c r="H126" s="270"/>
      <c r="I126" s="270"/>
      <c r="J126" s="148" t="s">
        <v>145</v>
      </c>
      <c r="K126" s="148" t="s">
        <v>146</v>
      </c>
      <c r="L126" s="270" t="s">
        <v>147</v>
      </c>
      <c r="M126" s="270"/>
      <c r="N126" s="270" t="s">
        <v>127</v>
      </c>
      <c r="O126" s="270"/>
      <c r="P126" s="270"/>
      <c r="Q126" s="271"/>
      <c r="R126" s="149"/>
      <c r="T126" s="79" t="s">
        <v>148</v>
      </c>
      <c r="U126" s="80" t="s">
        <v>42</v>
      </c>
      <c r="V126" s="80" t="s">
        <v>149</v>
      </c>
      <c r="W126" s="80" t="s">
        <v>150</v>
      </c>
      <c r="X126" s="80" t="s">
        <v>151</v>
      </c>
      <c r="Y126" s="80" t="s">
        <v>152</v>
      </c>
      <c r="Z126" s="80" t="s">
        <v>153</v>
      </c>
      <c r="AA126" s="81" t="s">
        <v>154</v>
      </c>
    </row>
    <row r="127" spans="2:63" s="1" customFormat="1" ht="29.25" customHeight="1">
      <c r="B127" s="38"/>
      <c r="C127" s="83" t="s">
        <v>124</v>
      </c>
      <c r="D127" s="39"/>
      <c r="E127" s="39"/>
      <c r="F127" s="39"/>
      <c r="G127" s="39"/>
      <c r="H127" s="39"/>
      <c r="I127" s="39"/>
      <c r="J127" s="39"/>
      <c r="K127" s="39"/>
      <c r="L127" s="39"/>
      <c r="M127" s="39"/>
      <c r="N127" s="284">
        <f>BK127</f>
        <v>0</v>
      </c>
      <c r="O127" s="285"/>
      <c r="P127" s="285"/>
      <c r="Q127" s="285"/>
      <c r="R127" s="40"/>
      <c r="T127" s="82"/>
      <c r="U127" s="54"/>
      <c r="V127" s="54"/>
      <c r="W127" s="150">
        <f>W128+W204+W229</f>
        <v>0</v>
      </c>
      <c r="X127" s="54"/>
      <c r="Y127" s="150">
        <f>Y128+Y204+Y229</f>
        <v>13.309367889999999</v>
      </c>
      <c r="Z127" s="54"/>
      <c r="AA127" s="151">
        <f>AA128+AA204+AA229</f>
        <v>3.1320000000000001</v>
      </c>
      <c r="AT127" s="22" t="s">
        <v>77</v>
      </c>
      <c r="AU127" s="22" t="s">
        <v>129</v>
      </c>
      <c r="BK127" s="152">
        <f>BK128+BK204+BK229</f>
        <v>0</v>
      </c>
    </row>
    <row r="128" spans="2:63" s="9" customFormat="1" ht="37.35" customHeight="1">
      <c r="B128" s="153"/>
      <c r="C128" s="154"/>
      <c r="D128" s="155" t="s">
        <v>219</v>
      </c>
      <c r="E128" s="155"/>
      <c r="F128" s="155"/>
      <c r="G128" s="155"/>
      <c r="H128" s="155"/>
      <c r="I128" s="155"/>
      <c r="J128" s="155"/>
      <c r="K128" s="155"/>
      <c r="L128" s="155"/>
      <c r="M128" s="155"/>
      <c r="N128" s="286">
        <f>BK128</f>
        <v>0</v>
      </c>
      <c r="O128" s="264"/>
      <c r="P128" s="264"/>
      <c r="Q128" s="264"/>
      <c r="R128" s="156"/>
      <c r="T128" s="157"/>
      <c r="U128" s="154"/>
      <c r="V128" s="154"/>
      <c r="W128" s="158">
        <f>W129+W141+W144+W158+W163+W179+W200+W202</f>
        <v>0</v>
      </c>
      <c r="X128" s="154"/>
      <c r="Y128" s="158">
        <f>Y129+Y141+Y144+Y158+Y163+Y179+Y200+Y202</f>
        <v>13.09024889</v>
      </c>
      <c r="Z128" s="154"/>
      <c r="AA128" s="159">
        <f>AA129+AA141+AA144+AA158+AA163+AA179+AA200+AA202</f>
        <v>3.1320000000000001</v>
      </c>
      <c r="AR128" s="160" t="s">
        <v>86</v>
      </c>
      <c r="AT128" s="161" t="s">
        <v>77</v>
      </c>
      <c r="AU128" s="161" t="s">
        <v>78</v>
      </c>
      <c r="AY128" s="160" t="s">
        <v>156</v>
      </c>
      <c r="BK128" s="162">
        <f>BK129+BK141+BK144+BK158+BK163+BK179+BK200+BK202</f>
        <v>0</v>
      </c>
    </row>
    <row r="129" spans="2:65" s="9" customFormat="1" ht="19.95" customHeight="1">
      <c r="B129" s="153"/>
      <c r="C129" s="154"/>
      <c r="D129" s="163" t="s">
        <v>220</v>
      </c>
      <c r="E129" s="163"/>
      <c r="F129" s="163"/>
      <c r="G129" s="163"/>
      <c r="H129" s="163"/>
      <c r="I129" s="163"/>
      <c r="J129" s="163"/>
      <c r="K129" s="163"/>
      <c r="L129" s="163"/>
      <c r="M129" s="163"/>
      <c r="N129" s="287">
        <f>BK129</f>
        <v>0</v>
      </c>
      <c r="O129" s="288"/>
      <c r="P129" s="288"/>
      <c r="Q129" s="288"/>
      <c r="R129" s="156"/>
      <c r="T129" s="157"/>
      <c r="U129" s="154"/>
      <c r="V129" s="154"/>
      <c r="W129" s="158">
        <f>SUM(W130:W140)</f>
        <v>0</v>
      </c>
      <c r="X129" s="154"/>
      <c r="Y129" s="158">
        <f>SUM(Y130:Y140)</f>
        <v>0</v>
      </c>
      <c r="Z129" s="154"/>
      <c r="AA129" s="159">
        <f>SUM(AA130:AA140)</f>
        <v>3.1320000000000001</v>
      </c>
      <c r="AR129" s="160" t="s">
        <v>86</v>
      </c>
      <c r="AT129" s="161" t="s">
        <v>77</v>
      </c>
      <c r="AU129" s="161" t="s">
        <v>86</v>
      </c>
      <c r="AY129" s="160" t="s">
        <v>156</v>
      </c>
      <c r="BK129" s="162">
        <f>SUM(BK130:BK140)</f>
        <v>0</v>
      </c>
    </row>
    <row r="130" spans="2:65" s="1" customFormat="1" ht="34.200000000000003" customHeight="1">
      <c r="B130" s="135"/>
      <c r="C130" s="164" t="s">
        <v>86</v>
      </c>
      <c r="D130" s="164" t="s">
        <v>157</v>
      </c>
      <c r="E130" s="165" t="s">
        <v>231</v>
      </c>
      <c r="F130" s="272" t="s">
        <v>232</v>
      </c>
      <c r="G130" s="272"/>
      <c r="H130" s="272"/>
      <c r="I130" s="272"/>
      <c r="J130" s="166" t="s">
        <v>233</v>
      </c>
      <c r="K130" s="167">
        <v>10.8</v>
      </c>
      <c r="L130" s="273">
        <v>0</v>
      </c>
      <c r="M130" s="273"/>
      <c r="N130" s="274">
        <f>ROUND(L130*K130,2)</f>
        <v>0</v>
      </c>
      <c r="O130" s="274"/>
      <c r="P130" s="274"/>
      <c r="Q130" s="274"/>
      <c r="R130" s="138"/>
      <c r="T130" s="168" t="s">
        <v>5</v>
      </c>
      <c r="U130" s="47" t="s">
        <v>43</v>
      </c>
      <c r="V130" s="39"/>
      <c r="W130" s="169">
        <f>V130*K130</f>
        <v>0</v>
      </c>
      <c r="X130" s="169">
        <v>0</v>
      </c>
      <c r="Y130" s="169">
        <f>X130*K130</f>
        <v>0</v>
      </c>
      <c r="Z130" s="169">
        <v>0.28999999999999998</v>
      </c>
      <c r="AA130" s="170">
        <f>Z130*K130</f>
        <v>3.1320000000000001</v>
      </c>
      <c r="AR130" s="22" t="s">
        <v>184</v>
      </c>
      <c r="AT130" s="22" t="s">
        <v>157</v>
      </c>
      <c r="AU130" s="22" t="s">
        <v>120</v>
      </c>
      <c r="AY130" s="22" t="s">
        <v>156</v>
      </c>
      <c r="BE130" s="109">
        <f>IF(U130="základní",N130,0)</f>
        <v>0</v>
      </c>
      <c r="BF130" s="109">
        <f>IF(U130="snížená",N130,0)</f>
        <v>0</v>
      </c>
      <c r="BG130" s="109">
        <f>IF(U130="zákl. přenesená",N130,0)</f>
        <v>0</v>
      </c>
      <c r="BH130" s="109">
        <f>IF(U130="sníž. přenesená",N130,0)</f>
        <v>0</v>
      </c>
      <c r="BI130" s="109">
        <f>IF(U130="nulová",N130,0)</f>
        <v>0</v>
      </c>
      <c r="BJ130" s="22" t="s">
        <v>86</v>
      </c>
      <c r="BK130" s="109">
        <f>ROUND(L130*K130,2)</f>
        <v>0</v>
      </c>
      <c r="BL130" s="22" t="s">
        <v>184</v>
      </c>
      <c r="BM130" s="22" t="s">
        <v>234</v>
      </c>
    </row>
    <row r="131" spans="2:65" s="10" customFormat="1" ht="14.4" customHeight="1">
      <c r="B131" s="175"/>
      <c r="C131" s="176"/>
      <c r="D131" s="176"/>
      <c r="E131" s="177" t="s">
        <v>5</v>
      </c>
      <c r="F131" s="278" t="s">
        <v>235</v>
      </c>
      <c r="G131" s="279"/>
      <c r="H131" s="279"/>
      <c r="I131" s="279"/>
      <c r="J131" s="176"/>
      <c r="K131" s="177" t="s">
        <v>5</v>
      </c>
      <c r="L131" s="176"/>
      <c r="M131" s="176"/>
      <c r="N131" s="176"/>
      <c r="O131" s="176"/>
      <c r="P131" s="176"/>
      <c r="Q131" s="176"/>
      <c r="R131" s="178"/>
      <c r="T131" s="179"/>
      <c r="U131" s="176"/>
      <c r="V131" s="176"/>
      <c r="W131" s="176"/>
      <c r="X131" s="176"/>
      <c r="Y131" s="176"/>
      <c r="Z131" s="176"/>
      <c r="AA131" s="180"/>
      <c r="AT131" s="181" t="s">
        <v>169</v>
      </c>
      <c r="AU131" s="181" t="s">
        <v>120</v>
      </c>
      <c r="AV131" s="10" t="s">
        <v>86</v>
      </c>
      <c r="AW131" s="10" t="s">
        <v>35</v>
      </c>
      <c r="AX131" s="10" t="s">
        <v>78</v>
      </c>
      <c r="AY131" s="181" t="s">
        <v>156</v>
      </c>
    </row>
    <row r="132" spans="2:65" s="11" customFormat="1" ht="22.8" customHeight="1">
      <c r="B132" s="182"/>
      <c r="C132" s="183"/>
      <c r="D132" s="183"/>
      <c r="E132" s="184" t="s">
        <v>5</v>
      </c>
      <c r="F132" s="282" t="s">
        <v>236</v>
      </c>
      <c r="G132" s="283"/>
      <c r="H132" s="283"/>
      <c r="I132" s="283"/>
      <c r="J132" s="183"/>
      <c r="K132" s="185">
        <v>10.8</v>
      </c>
      <c r="L132" s="183"/>
      <c r="M132" s="183"/>
      <c r="N132" s="183"/>
      <c r="O132" s="183"/>
      <c r="P132" s="183"/>
      <c r="Q132" s="183"/>
      <c r="R132" s="186"/>
      <c r="T132" s="187"/>
      <c r="U132" s="183"/>
      <c r="V132" s="183"/>
      <c r="W132" s="183"/>
      <c r="X132" s="183"/>
      <c r="Y132" s="183"/>
      <c r="Z132" s="183"/>
      <c r="AA132" s="188"/>
      <c r="AT132" s="189" t="s">
        <v>169</v>
      </c>
      <c r="AU132" s="189" t="s">
        <v>120</v>
      </c>
      <c r="AV132" s="11" t="s">
        <v>120</v>
      </c>
      <c r="AW132" s="11" t="s">
        <v>35</v>
      </c>
      <c r="AX132" s="11" t="s">
        <v>86</v>
      </c>
      <c r="AY132" s="189" t="s">
        <v>156</v>
      </c>
    </row>
    <row r="133" spans="2:65" s="1" customFormat="1" ht="34.200000000000003" customHeight="1">
      <c r="B133" s="135"/>
      <c r="C133" s="164" t="s">
        <v>120</v>
      </c>
      <c r="D133" s="164" t="s">
        <v>157</v>
      </c>
      <c r="E133" s="165" t="s">
        <v>237</v>
      </c>
      <c r="F133" s="272" t="s">
        <v>238</v>
      </c>
      <c r="G133" s="272"/>
      <c r="H133" s="272"/>
      <c r="I133" s="272"/>
      <c r="J133" s="166" t="s">
        <v>239</v>
      </c>
      <c r="K133" s="167">
        <v>2.7</v>
      </c>
      <c r="L133" s="273">
        <v>0</v>
      </c>
      <c r="M133" s="273"/>
      <c r="N133" s="274">
        <f>ROUND(L133*K133,2)</f>
        <v>0</v>
      </c>
      <c r="O133" s="274"/>
      <c r="P133" s="274"/>
      <c r="Q133" s="274"/>
      <c r="R133" s="138"/>
      <c r="T133" s="168" t="s">
        <v>5</v>
      </c>
      <c r="U133" s="47" t="s">
        <v>43</v>
      </c>
      <c r="V133" s="39"/>
      <c r="W133" s="169">
        <f>V133*K133</f>
        <v>0</v>
      </c>
      <c r="X133" s="169">
        <v>0</v>
      </c>
      <c r="Y133" s="169">
        <f>X133*K133</f>
        <v>0</v>
      </c>
      <c r="Z133" s="169">
        <v>0</v>
      </c>
      <c r="AA133" s="170">
        <f>Z133*K133</f>
        <v>0</v>
      </c>
      <c r="AR133" s="22" t="s">
        <v>184</v>
      </c>
      <c r="AT133" s="22" t="s">
        <v>157</v>
      </c>
      <c r="AU133" s="22" t="s">
        <v>120</v>
      </c>
      <c r="AY133" s="22" t="s">
        <v>156</v>
      </c>
      <c r="BE133" s="109">
        <f>IF(U133="základní",N133,0)</f>
        <v>0</v>
      </c>
      <c r="BF133" s="109">
        <f>IF(U133="snížená",N133,0)</f>
        <v>0</v>
      </c>
      <c r="BG133" s="109">
        <f>IF(U133="zákl. přenesená",N133,0)</f>
        <v>0</v>
      </c>
      <c r="BH133" s="109">
        <f>IF(U133="sníž. přenesená",N133,0)</f>
        <v>0</v>
      </c>
      <c r="BI133" s="109">
        <f>IF(U133="nulová",N133,0)</f>
        <v>0</v>
      </c>
      <c r="BJ133" s="22" t="s">
        <v>86</v>
      </c>
      <c r="BK133" s="109">
        <f>ROUND(L133*K133,2)</f>
        <v>0</v>
      </c>
      <c r="BL133" s="22" t="s">
        <v>184</v>
      </c>
      <c r="BM133" s="22" t="s">
        <v>240</v>
      </c>
    </row>
    <row r="134" spans="2:65" s="11" customFormat="1" ht="22.8" customHeight="1">
      <c r="B134" s="182"/>
      <c r="C134" s="183"/>
      <c r="D134" s="183"/>
      <c r="E134" s="184" t="s">
        <v>5</v>
      </c>
      <c r="F134" s="292" t="s">
        <v>241</v>
      </c>
      <c r="G134" s="293"/>
      <c r="H134" s="293"/>
      <c r="I134" s="293"/>
      <c r="J134" s="183"/>
      <c r="K134" s="185">
        <v>2.7</v>
      </c>
      <c r="L134" s="183"/>
      <c r="M134" s="183"/>
      <c r="N134" s="183"/>
      <c r="O134" s="183"/>
      <c r="P134" s="183"/>
      <c r="Q134" s="183"/>
      <c r="R134" s="186"/>
      <c r="T134" s="187"/>
      <c r="U134" s="183"/>
      <c r="V134" s="183"/>
      <c r="W134" s="183"/>
      <c r="X134" s="183"/>
      <c r="Y134" s="183"/>
      <c r="Z134" s="183"/>
      <c r="AA134" s="188"/>
      <c r="AT134" s="189" t="s">
        <v>169</v>
      </c>
      <c r="AU134" s="189" t="s">
        <v>120</v>
      </c>
      <c r="AV134" s="11" t="s">
        <v>120</v>
      </c>
      <c r="AW134" s="11" t="s">
        <v>35</v>
      </c>
      <c r="AX134" s="11" t="s">
        <v>86</v>
      </c>
      <c r="AY134" s="189" t="s">
        <v>156</v>
      </c>
    </row>
    <row r="135" spans="2:65" s="1" customFormat="1" ht="34.200000000000003" customHeight="1">
      <c r="B135" s="135"/>
      <c r="C135" s="164" t="s">
        <v>155</v>
      </c>
      <c r="D135" s="164" t="s">
        <v>157</v>
      </c>
      <c r="E135" s="165" t="s">
        <v>242</v>
      </c>
      <c r="F135" s="272" t="s">
        <v>243</v>
      </c>
      <c r="G135" s="272"/>
      <c r="H135" s="272"/>
      <c r="I135" s="272"/>
      <c r="J135" s="166" t="s">
        <v>239</v>
      </c>
      <c r="K135" s="167">
        <v>2.7</v>
      </c>
      <c r="L135" s="273">
        <v>0</v>
      </c>
      <c r="M135" s="273"/>
      <c r="N135" s="274">
        <f>ROUND(L135*K135,2)</f>
        <v>0</v>
      </c>
      <c r="O135" s="274"/>
      <c r="P135" s="274"/>
      <c r="Q135" s="274"/>
      <c r="R135" s="138"/>
      <c r="T135" s="168" t="s">
        <v>5</v>
      </c>
      <c r="U135" s="47" t="s">
        <v>43</v>
      </c>
      <c r="V135" s="39"/>
      <c r="W135" s="169">
        <f>V135*K135</f>
        <v>0</v>
      </c>
      <c r="X135" s="169">
        <v>0</v>
      </c>
      <c r="Y135" s="169">
        <f>X135*K135</f>
        <v>0</v>
      </c>
      <c r="Z135" s="169">
        <v>0</v>
      </c>
      <c r="AA135" s="170">
        <f>Z135*K135</f>
        <v>0</v>
      </c>
      <c r="AR135" s="22" t="s">
        <v>184</v>
      </c>
      <c r="AT135" s="22" t="s">
        <v>157</v>
      </c>
      <c r="AU135" s="22" t="s">
        <v>120</v>
      </c>
      <c r="AY135" s="22" t="s">
        <v>156</v>
      </c>
      <c r="BE135" s="109">
        <f>IF(U135="základní",N135,0)</f>
        <v>0</v>
      </c>
      <c r="BF135" s="109">
        <f>IF(U135="snížená",N135,0)</f>
        <v>0</v>
      </c>
      <c r="BG135" s="109">
        <f>IF(U135="zákl. přenesená",N135,0)</f>
        <v>0</v>
      </c>
      <c r="BH135" s="109">
        <f>IF(U135="sníž. přenesená",N135,0)</f>
        <v>0</v>
      </c>
      <c r="BI135" s="109">
        <f>IF(U135="nulová",N135,0)</f>
        <v>0</v>
      </c>
      <c r="BJ135" s="22" t="s">
        <v>86</v>
      </c>
      <c r="BK135" s="109">
        <f>ROUND(L135*K135,2)</f>
        <v>0</v>
      </c>
      <c r="BL135" s="22" t="s">
        <v>184</v>
      </c>
      <c r="BM135" s="22" t="s">
        <v>244</v>
      </c>
    </row>
    <row r="136" spans="2:65" s="11" customFormat="1" ht="22.8" customHeight="1">
      <c r="B136" s="182"/>
      <c r="C136" s="183"/>
      <c r="D136" s="183"/>
      <c r="E136" s="184" t="s">
        <v>5</v>
      </c>
      <c r="F136" s="292" t="s">
        <v>241</v>
      </c>
      <c r="G136" s="293"/>
      <c r="H136" s="293"/>
      <c r="I136" s="293"/>
      <c r="J136" s="183"/>
      <c r="K136" s="185">
        <v>2.7</v>
      </c>
      <c r="L136" s="183"/>
      <c r="M136" s="183"/>
      <c r="N136" s="183"/>
      <c r="O136" s="183"/>
      <c r="P136" s="183"/>
      <c r="Q136" s="183"/>
      <c r="R136" s="186"/>
      <c r="T136" s="187"/>
      <c r="U136" s="183"/>
      <c r="V136" s="183"/>
      <c r="W136" s="183"/>
      <c r="X136" s="183"/>
      <c r="Y136" s="183"/>
      <c r="Z136" s="183"/>
      <c r="AA136" s="188"/>
      <c r="AT136" s="189" t="s">
        <v>169</v>
      </c>
      <c r="AU136" s="189" t="s">
        <v>120</v>
      </c>
      <c r="AV136" s="11" t="s">
        <v>120</v>
      </c>
      <c r="AW136" s="11" t="s">
        <v>35</v>
      </c>
      <c r="AX136" s="11" t="s">
        <v>86</v>
      </c>
      <c r="AY136" s="189" t="s">
        <v>156</v>
      </c>
    </row>
    <row r="137" spans="2:65" s="1" customFormat="1" ht="14.4" customHeight="1">
      <c r="B137" s="135"/>
      <c r="C137" s="164" t="s">
        <v>184</v>
      </c>
      <c r="D137" s="164" t="s">
        <v>157</v>
      </c>
      <c r="E137" s="165" t="s">
        <v>245</v>
      </c>
      <c r="F137" s="272" t="s">
        <v>246</v>
      </c>
      <c r="G137" s="272"/>
      <c r="H137" s="272"/>
      <c r="I137" s="272"/>
      <c r="J137" s="166" t="s">
        <v>239</v>
      </c>
      <c r="K137" s="167">
        <v>2.7</v>
      </c>
      <c r="L137" s="273">
        <v>0</v>
      </c>
      <c r="M137" s="273"/>
      <c r="N137" s="274">
        <f>ROUND(L137*K137,2)</f>
        <v>0</v>
      </c>
      <c r="O137" s="274"/>
      <c r="P137" s="274"/>
      <c r="Q137" s="274"/>
      <c r="R137" s="138"/>
      <c r="T137" s="168" t="s">
        <v>5</v>
      </c>
      <c r="U137" s="47" t="s">
        <v>43</v>
      </c>
      <c r="V137" s="39"/>
      <c r="W137" s="169">
        <f>V137*K137</f>
        <v>0</v>
      </c>
      <c r="X137" s="169">
        <v>0</v>
      </c>
      <c r="Y137" s="169">
        <f>X137*K137</f>
        <v>0</v>
      </c>
      <c r="Z137" s="169">
        <v>0</v>
      </c>
      <c r="AA137" s="170">
        <f>Z137*K137</f>
        <v>0</v>
      </c>
      <c r="AR137" s="22" t="s">
        <v>184</v>
      </c>
      <c r="AT137" s="22" t="s">
        <v>157</v>
      </c>
      <c r="AU137" s="22" t="s">
        <v>120</v>
      </c>
      <c r="AY137" s="22" t="s">
        <v>156</v>
      </c>
      <c r="BE137" s="109">
        <f>IF(U137="základní",N137,0)</f>
        <v>0</v>
      </c>
      <c r="BF137" s="109">
        <f>IF(U137="snížená",N137,0)</f>
        <v>0</v>
      </c>
      <c r="BG137" s="109">
        <f>IF(U137="zákl. přenesená",N137,0)</f>
        <v>0</v>
      </c>
      <c r="BH137" s="109">
        <f>IF(U137="sníž. přenesená",N137,0)</f>
        <v>0</v>
      </c>
      <c r="BI137" s="109">
        <f>IF(U137="nulová",N137,0)</f>
        <v>0</v>
      </c>
      <c r="BJ137" s="22" t="s">
        <v>86</v>
      </c>
      <c r="BK137" s="109">
        <f>ROUND(L137*K137,2)</f>
        <v>0</v>
      </c>
      <c r="BL137" s="22" t="s">
        <v>184</v>
      </c>
      <c r="BM137" s="22" t="s">
        <v>247</v>
      </c>
    </row>
    <row r="138" spans="2:65" s="1" customFormat="1" ht="22.8" customHeight="1">
      <c r="B138" s="135"/>
      <c r="C138" s="164" t="s">
        <v>188</v>
      </c>
      <c r="D138" s="164" t="s">
        <v>157</v>
      </c>
      <c r="E138" s="165" t="s">
        <v>248</v>
      </c>
      <c r="F138" s="272" t="s">
        <v>249</v>
      </c>
      <c r="G138" s="272"/>
      <c r="H138" s="272"/>
      <c r="I138" s="272"/>
      <c r="J138" s="166" t="s">
        <v>233</v>
      </c>
      <c r="K138" s="167">
        <v>10.8</v>
      </c>
      <c r="L138" s="273">
        <v>0</v>
      </c>
      <c r="M138" s="273"/>
      <c r="N138" s="274">
        <f>ROUND(L138*K138,2)</f>
        <v>0</v>
      </c>
      <c r="O138" s="274"/>
      <c r="P138" s="274"/>
      <c r="Q138" s="274"/>
      <c r="R138" s="138"/>
      <c r="T138" s="168" t="s">
        <v>5</v>
      </c>
      <c r="U138" s="47" t="s">
        <v>43</v>
      </c>
      <c r="V138" s="39"/>
      <c r="W138" s="169">
        <f>V138*K138</f>
        <v>0</v>
      </c>
      <c r="X138" s="169">
        <v>0</v>
      </c>
      <c r="Y138" s="169">
        <f>X138*K138</f>
        <v>0</v>
      </c>
      <c r="Z138" s="169">
        <v>0</v>
      </c>
      <c r="AA138" s="170">
        <f>Z138*K138</f>
        <v>0</v>
      </c>
      <c r="AR138" s="22" t="s">
        <v>184</v>
      </c>
      <c r="AT138" s="22" t="s">
        <v>157</v>
      </c>
      <c r="AU138" s="22" t="s">
        <v>120</v>
      </c>
      <c r="AY138" s="22" t="s">
        <v>156</v>
      </c>
      <c r="BE138" s="109">
        <f>IF(U138="základní",N138,0)</f>
        <v>0</v>
      </c>
      <c r="BF138" s="109">
        <f>IF(U138="snížená",N138,0)</f>
        <v>0</v>
      </c>
      <c r="BG138" s="109">
        <f>IF(U138="zákl. přenesená",N138,0)</f>
        <v>0</v>
      </c>
      <c r="BH138" s="109">
        <f>IF(U138="sníž. přenesená",N138,0)</f>
        <v>0</v>
      </c>
      <c r="BI138" s="109">
        <f>IF(U138="nulová",N138,0)</f>
        <v>0</v>
      </c>
      <c r="BJ138" s="22" t="s">
        <v>86</v>
      </c>
      <c r="BK138" s="109">
        <f>ROUND(L138*K138,2)</f>
        <v>0</v>
      </c>
      <c r="BL138" s="22" t="s">
        <v>184</v>
      </c>
      <c r="BM138" s="22" t="s">
        <v>250</v>
      </c>
    </row>
    <row r="139" spans="2:65" s="10" customFormat="1" ht="14.4" customHeight="1">
      <c r="B139" s="175"/>
      <c r="C139" s="176"/>
      <c r="D139" s="176"/>
      <c r="E139" s="177" t="s">
        <v>5</v>
      </c>
      <c r="F139" s="278" t="s">
        <v>251</v>
      </c>
      <c r="G139" s="279"/>
      <c r="H139" s="279"/>
      <c r="I139" s="279"/>
      <c r="J139" s="176"/>
      <c r="K139" s="177" t="s">
        <v>5</v>
      </c>
      <c r="L139" s="176"/>
      <c r="M139" s="176"/>
      <c r="N139" s="176"/>
      <c r="O139" s="176"/>
      <c r="P139" s="176"/>
      <c r="Q139" s="176"/>
      <c r="R139" s="178"/>
      <c r="T139" s="179"/>
      <c r="U139" s="176"/>
      <c r="V139" s="176"/>
      <c r="W139" s="176"/>
      <c r="X139" s="176"/>
      <c r="Y139" s="176"/>
      <c r="Z139" s="176"/>
      <c r="AA139" s="180"/>
      <c r="AT139" s="181" t="s">
        <v>169</v>
      </c>
      <c r="AU139" s="181" t="s">
        <v>120</v>
      </c>
      <c r="AV139" s="10" t="s">
        <v>86</v>
      </c>
      <c r="AW139" s="10" t="s">
        <v>35</v>
      </c>
      <c r="AX139" s="10" t="s">
        <v>78</v>
      </c>
      <c r="AY139" s="181" t="s">
        <v>156</v>
      </c>
    </row>
    <row r="140" spans="2:65" s="11" customFormat="1" ht="14.4" customHeight="1">
      <c r="B140" s="182"/>
      <c r="C140" s="183"/>
      <c r="D140" s="183"/>
      <c r="E140" s="184" t="s">
        <v>5</v>
      </c>
      <c r="F140" s="282" t="s">
        <v>252</v>
      </c>
      <c r="G140" s="283"/>
      <c r="H140" s="283"/>
      <c r="I140" s="283"/>
      <c r="J140" s="183"/>
      <c r="K140" s="185">
        <v>10.8</v>
      </c>
      <c r="L140" s="183"/>
      <c r="M140" s="183"/>
      <c r="N140" s="183"/>
      <c r="O140" s="183"/>
      <c r="P140" s="183"/>
      <c r="Q140" s="183"/>
      <c r="R140" s="186"/>
      <c r="T140" s="187"/>
      <c r="U140" s="183"/>
      <c r="V140" s="183"/>
      <c r="W140" s="183"/>
      <c r="X140" s="183"/>
      <c r="Y140" s="183"/>
      <c r="Z140" s="183"/>
      <c r="AA140" s="188"/>
      <c r="AT140" s="189" t="s">
        <v>169</v>
      </c>
      <c r="AU140" s="189" t="s">
        <v>120</v>
      </c>
      <c r="AV140" s="11" t="s">
        <v>120</v>
      </c>
      <c r="AW140" s="11" t="s">
        <v>35</v>
      </c>
      <c r="AX140" s="11" t="s">
        <v>86</v>
      </c>
      <c r="AY140" s="189" t="s">
        <v>156</v>
      </c>
    </row>
    <row r="141" spans="2:65" s="9" customFormat="1" ht="29.85" customHeight="1">
      <c r="B141" s="153"/>
      <c r="C141" s="154"/>
      <c r="D141" s="163" t="s">
        <v>221</v>
      </c>
      <c r="E141" s="163"/>
      <c r="F141" s="163"/>
      <c r="G141" s="163"/>
      <c r="H141" s="163"/>
      <c r="I141" s="163"/>
      <c r="J141" s="163"/>
      <c r="K141" s="163"/>
      <c r="L141" s="163"/>
      <c r="M141" s="163"/>
      <c r="N141" s="287">
        <f>BK141</f>
        <v>0</v>
      </c>
      <c r="O141" s="288"/>
      <c r="P141" s="288"/>
      <c r="Q141" s="288"/>
      <c r="R141" s="156"/>
      <c r="T141" s="157"/>
      <c r="U141" s="154"/>
      <c r="V141" s="154"/>
      <c r="W141" s="158">
        <f>SUM(W142:W143)</f>
        <v>0</v>
      </c>
      <c r="X141" s="154"/>
      <c r="Y141" s="158">
        <f>SUM(Y142:Y143)</f>
        <v>6.8040000000000003</v>
      </c>
      <c r="Z141" s="154"/>
      <c r="AA141" s="159">
        <f>SUM(AA142:AA143)</f>
        <v>0</v>
      </c>
      <c r="AR141" s="160" t="s">
        <v>86</v>
      </c>
      <c r="AT141" s="161" t="s">
        <v>77</v>
      </c>
      <c r="AU141" s="161" t="s">
        <v>86</v>
      </c>
      <c r="AY141" s="160" t="s">
        <v>156</v>
      </c>
      <c r="BK141" s="162">
        <f>SUM(BK142:BK143)</f>
        <v>0</v>
      </c>
    </row>
    <row r="142" spans="2:65" s="1" customFormat="1" ht="22.8" customHeight="1">
      <c r="B142" s="135"/>
      <c r="C142" s="164" t="s">
        <v>192</v>
      </c>
      <c r="D142" s="164" t="s">
        <v>157</v>
      </c>
      <c r="E142" s="165" t="s">
        <v>253</v>
      </c>
      <c r="F142" s="272" t="s">
        <v>254</v>
      </c>
      <c r="G142" s="272"/>
      <c r="H142" s="272"/>
      <c r="I142" s="272"/>
      <c r="J142" s="166" t="s">
        <v>239</v>
      </c>
      <c r="K142" s="167">
        <v>3.15</v>
      </c>
      <c r="L142" s="273">
        <v>0</v>
      </c>
      <c r="M142" s="273"/>
      <c r="N142" s="274">
        <f>ROUND(L142*K142,2)</f>
        <v>0</v>
      </c>
      <c r="O142" s="274"/>
      <c r="P142" s="274"/>
      <c r="Q142" s="274"/>
      <c r="R142" s="138"/>
      <c r="T142" s="168" t="s">
        <v>5</v>
      </c>
      <c r="U142" s="47" t="s">
        <v>43</v>
      </c>
      <c r="V142" s="39"/>
      <c r="W142" s="169">
        <f>V142*K142</f>
        <v>0</v>
      </c>
      <c r="X142" s="169">
        <v>2.16</v>
      </c>
      <c r="Y142" s="169">
        <f>X142*K142</f>
        <v>6.8040000000000003</v>
      </c>
      <c r="Z142" s="169">
        <v>0</v>
      </c>
      <c r="AA142" s="170">
        <f>Z142*K142</f>
        <v>0</v>
      </c>
      <c r="AR142" s="22" t="s">
        <v>184</v>
      </c>
      <c r="AT142" s="22" t="s">
        <v>157</v>
      </c>
      <c r="AU142" s="22" t="s">
        <v>120</v>
      </c>
      <c r="AY142" s="22" t="s">
        <v>156</v>
      </c>
      <c r="BE142" s="109">
        <f>IF(U142="základní",N142,0)</f>
        <v>0</v>
      </c>
      <c r="BF142" s="109">
        <f>IF(U142="snížená",N142,0)</f>
        <v>0</v>
      </c>
      <c r="BG142" s="109">
        <f>IF(U142="zákl. přenesená",N142,0)</f>
        <v>0</v>
      </c>
      <c r="BH142" s="109">
        <f>IF(U142="sníž. přenesená",N142,0)</f>
        <v>0</v>
      </c>
      <c r="BI142" s="109">
        <f>IF(U142="nulová",N142,0)</f>
        <v>0</v>
      </c>
      <c r="BJ142" s="22" t="s">
        <v>86</v>
      </c>
      <c r="BK142" s="109">
        <f>ROUND(L142*K142,2)</f>
        <v>0</v>
      </c>
      <c r="BL142" s="22" t="s">
        <v>184</v>
      </c>
      <c r="BM142" s="22" t="s">
        <v>255</v>
      </c>
    </row>
    <row r="143" spans="2:65" s="11" customFormat="1" ht="22.8" customHeight="1">
      <c r="B143" s="182"/>
      <c r="C143" s="183"/>
      <c r="D143" s="183"/>
      <c r="E143" s="184" t="s">
        <v>5</v>
      </c>
      <c r="F143" s="292" t="s">
        <v>256</v>
      </c>
      <c r="G143" s="293"/>
      <c r="H143" s="293"/>
      <c r="I143" s="293"/>
      <c r="J143" s="183"/>
      <c r="K143" s="185">
        <v>3.15</v>
      </c>
      <c r="L143" s="183"/>
      <c r="M143" s="183"/>
      <c r="N143" s="183"/>
      <c r="O143" s="183"/>
      <c r="P143" s="183"/>
      <c r="Q143" s="183"/>
      <c r="R143" s="186"/>
      <c r="T143" s="187"/>
      <c r="U143" s="183"/>
      <c r="V143" s="183"/>
      <c r="W143" s="183"/>
      <c r="X143" s="183"/>
      <c r="Y143" s="183"/>
      <c r="Z143" s="183"/>
      <c r="AA143" s="188"/>
      <c r="AT143" s="189" t="s">
        <v>169</v>
      </c>
      <c r="AU143" s="189" t="s">
        <v>120</v>
      </c>
      <c r="AV143" s="11" t="s">
        <v>120</v>
      </c>
      <c r="AW143" s="11" t="s">
        <v>35</v>
      </c>
      <c r="AX143" s="11" t="s">
        <v>86</v>
      </c>
      <c r="AY143" s="189" t="s">
        <v>156</v>
      </c>
    </row>
    <row r="144" spans="2:65" s="9" customFormat="1" ht="29.85" customHeight="1">
      <c r="B144" s="153"/>
      <c r="C144" s="154"/>
      <c r="D144" s="163" t="s">
        <v>222</v>
      </c>
      <c r="E144" s="163"/>
      <c r="F144" s="163"/>
      <c r="G144" s="163"/>
      <c r="H144" s="163"/>
      <c r="I144" s="163"/>
      <c r="J144" s="163"/>
      <c r="K144" s="163"/>
      <c r="L144" s="163"/>
      <c r="M144" s="163"/>
      <c r="N144" s="287">
        <f>BK144</f>
        <v>0</v>
      </c>
      <c r="O144" s="288"/>
      <c r="P144" s="288"/>
      <c r="Q144" s="288"/>
      <c r="R144" s="156"/>
      <c r="T144" s="157"/>
      <c r="U144" s="154"/>
      <c r="V144" s="154"/>
      <c r="W144" s="158">
        <f>SUM(W145:W157)</f>
        <v>0</v>
      </c>
      <c r="X144" s="154"/>
      <c r="Y144" s="158">
        <f>SUM(Y145:Y157)</f>
        <v>0.43290000000000001</v>
      </c>
      <c r="Z144" s="154"/>
      <c r="AA144" s="159">
        <f>SUM(AA145:AA157)</f>
        <v>0</v>
      </c>
      <c r="AR144" s="160" t="s">
        <v>86</v>
      </c>
      <c r="AT144" s="161" t="s">
        <v>77</v>
      </c>
      <c r="AU144" s="161" t="s">
        <v>86</v>
      </c>
      <c r="AY144" s="160" t="s">
        <v>156</v>
      </c>
      <c r="BK144" s="162">
        <f>SUM(BK145:BK157)</f>
        <v>0</v>
      </c>
    </row>
    <row r="145" spans="2:65" s="1" customFormat="1" ht="34.200000000000003" customHeight="1">
      <c r="B145" s="135"/>
      <c r="C145" s="164" t="s">
        <v>196</v>
      </c>
      <c r="D145" s="164" t="s">
        <v>157</v>
      </c>
      <c r="E145" s="165" t="s">
        <v>257</v>
      </c>
      <c r="F145" s="272" t="s">
        <v>258</v>
      </c>
      <c r="G145" s="272"/>
      <c r="H145" s="272"/>
      <c r="I145" s="272"/>
      <c r="J145" s="166" t="s">
        <v>233</v>
      </c>
      <c r="K145" s="167">
        <v>31.7</v>
      </c>
      <c r="L145" s="273">
        <v>0</v>
      </c>
      <c r="M145" s="273"/>
      <c r="N145" s="274">
        <f>ROUND(L145*K145,2)</f>
        <v>0</v>
      </c>
      <c r="O145" s="274"/>
      <c r="P145" s="274"/>
      <c r="Q145" s="274"/>
      <c r="R145" s="138"/>
      <c r="T145" s="168" t="s">
        <v>5</v>
      </c>
      <c r="U145" s="47" t="s">
        <v>43</v>
      </c>
      <c r="V145" s="39"/>
      <c r="W145" s="169">
        <f>V145*K145</f>
        <v>0</v>
      </c>
      <c r="X145" s="169">
        <v>0</v>
      </c>
      <c r="Y145" s="169">
        <f>X145*K145</f>
        <v>0</v>
      </c>
      <c r="Z145" s="169">
        <v>0</v>
      </c>
      <c r="AA145" s="170">
        <f>Z145*K145</f>
        <v>0</v>
      </c>
      <c r="AR145" s="22" t="s">
        <v>184</v>
      </c>
      <c r="AT145" s="22" t="s">
        <v>157</v>
      </c>
      <c r="AU145" s="22" t="s">
        <v>120</v>
      </c>
      <c r="AY145" s="22" t="s">
        <v>156</v>
      </c>
      <c r="BE145" s="109">
        <f>IF(U145="základní",N145,0)</f>
        <v>0</v>
      </c>
      <c r="BF145" s="109">
        <f>IF(U145="snížená",N145,0)</f>
        <v>0</v>
      </c>
      <c r="BG145" s="109">
        <f>IF(U145="zákl. přenesená",N145,0)</f>
        <v>0</v>
      </c>
      <c r="BH145" s="109">
        <f>IF(U145="sníž. přenesená",N145,0)</f>
        <v>0</v>
      </c>
      <c r="BI145" s="109">
        <f>IF(U145="nulová",N145,0)</f>
        <v>0</v>
      </c>
      <c r="BJ145" s="22" t="s">
        <v>86</v>
      </c>
      <c r="BK145" s="109">
        <f>ROUND(L145*K145,2)</f>
        <v>0</v>
      </c>
      <c r="BL145" s="22" t="s">
        <v>184</v>
      </c>
      <c r="BM145" s="22" t="s">
        <v>259</v>
      </c>
    </row>
    <row r="146" spans="2:65" s="10" customFormat="1" ht="14.4" customHeight="1">
      <c r="B146" s="175"/>
      <c r="C146" s="176"/>
      <c r="D146" s="176"/>
      <c r="E146" s="177" t="s">
        <v>5</v>
      </c>
      <c r="F146" s="278" t="s">
        <v>260</v>
      </c>
      <c r="G146" s="279"/>
      <c r="H146" s="279"/>
      <c r="I146" s="279"/>
      <c r="J146" s="176"/>
      <c r="K146" s="177" t="s">
        <v>5</v>
      </c>
      <c r="L146" s="176"/>
      <c r="M146" s="176"/>
      <c r="N146" s="176"/>
      <c r="O146" s="176"/>
      <c r="P146" s="176"/>
      <c r="Q146" s="176"/>
      <c r="R146" s="178"/>
      <c r="T146" s="179"/>
      <c r="U146" s="176"/>
      <c r="V146" s="176"/>
      <c r="W146" s="176"/>
      <c r="X146" s="176"/>
      <c r="Y146" s="176"/>
      <c r="Z146" s="176"/>
      <c r="AA146" s="180"/>
      <c r="AT146" s="181" t="s">
        <v>169</v>
      </c>
      <c r="AU146" s="181" t="s">
        <v>120</v>
      </c>
      <c r="AV146" s="10" t="s">
        <v>86</v>
      </c>
      <c r="AW146" s="10" t="s">
        <v>35</v>
      </c>
      <c r="AX146" s="10" t="s">
        <v>78</v>
      </c>
      <c r="AY146" s="181" t="s">
        <v>156</v>
      </c>
    </row>
    <row r="147" spans="2:65" s="11" customFormat="1" ht="14.4" customHeight="1">
      <c r="B147" s="182"/>
      <c r="C147" s="183"/>
      <c r="D147" s="183"/>
      <c r="E147" s="184" t="s">
        <v>5</v>
      </c>
      <c r="F147" s="282" t="s">
        <v>261</v>
      </c>
      <c r="G147" s="283"/>
      <c r="H147" s="283"/>
      <c r="I147" s="283"/>
      <c r="J147" s="183"/>
      <c r="K147" s="185">
        <v>13</v>
      </c>
      <c r="L147" s="183"/>
      <c r="M147" s="183"/>
      <c r="N147" s="183"/>
      <c r="O147" s="183"/>
      <c r="P147" s="183"/>
      <c r="Q147" s="183"/>
      <c r="R147" s="186"/>
      <c r="T147" s="187"/>
      <c r="U147" s="183"/>
      <c r="V147" s="183"/>
      <c r="W147" s="183"/>
      <c r="X147" s="183"/>
      <c r="Y147" s="183"/>
      <c r="Z147" s="183"/>
      <c r="AA147" s="188"/>
      <c r="AT147" s="189" t="s">
        <v>169</v>
      </c>
      <c r="AU147" s="189" t="s">
        <v>120</v>
      </c>
      <c r="AV147" s="11" t="s">
        <v>120</v>
      </c>
      <c r="AW147" s="11" t="s">
        <v>35</v>
      </c>
      <c r="AX147" s="11" t="s">
        <v>78</v>
      </c>
      <c r="AY147" s="189" t="s">
        <v>156</v>
      </c>
    </row>
    <row r="148" spans="2:65" s="11" customFormat="1" ht="14.4" customHeight="1">
      <c r="B148" s="182"/>
      <c r="C148" s="183"/>
      <c r="D148" s="183"/>
      <c r="E148" s="184" t="s">
        <v>5</v>
      </c>
      <c r="F148" s="282" t="s">
        <v>262</v>
      </c>
      <c r="G148" s="283"/>
      <c r="H148" s="283"/>
      <c r="I148" s="283"/>
      <c r="J148" s="183"/>
      <c r="K148" s="185">
        <v>9.1</v>
      </c>
      <c r="L148" s="183"/>
      <c r="M148" s="183"/>
      <c r="N148" s="183"/>
      <c r="O148" s="183"/>
      <c r="P148" s="183"/>
      <c r="Q148" s="183"/>
      <c r="R148" s="186"/>
      <c r="T148" s="187"/>
      <c r="U148" s="183"/>
      <c r="V148" s="183"/>
      <c r="W148" s="183"/>
      <c r="X148" s="183"/>
      <c r="Y148" s="183"/>
      <c r="Z148" s="183"/>
      <c r="AA148" s="188"/>
      <c r="AT148" s="189" t="s">
        <v>169</v>
      </c>
      <c r="AU148" s="189" t="s">
        <v>120</v>
      </c>
      <c r="AV148" s="11" t="s">
        <v>120</v>
      </c>
      <c r="AW148" s="11" t="s">
        <v>35</v>
      </c>
      <c r="AX148" s="11" t="s">
        <v>78</v>
      </c>
      <c r="AY148" s="189" t="s">
        <v>156</v>
      </c>
    </row>
    <row r="149" spans="2:65" s="11" customFormat="1" ht="14.4" customHeight="1">
      <c r="B149" s="182"/>
      <c r="C149" s="183"/>
      <c r="D149" s="183"/>
      <c r="E149" s="184" t="s">
        <v>5</v>
      </c>
      <c r="F149" s="282" t="s">
        <v>263</v>
      </c>
      <c r="G149" s="283"/>
      <c r="H149" s="283"/>
      <c r="I149" s="283"/>
      <c r="J149" s="183"/>
      <c r="K149" s="185">
        <v>9.6</v>
      </c>
      <c r="L149" s="183"/>
      <c r="M149" s="183"/>
      <c r="N149" s="183"/>
      <c r="O149" s="183"/>
      <c r="P149" s="183"/>
      <c r="Q149" s="183"/>
      <c r="R149" s="186"/>
      <c r="T149" s="187"/>
      <c r="U149" s="183"/>
      <c r="V149" s="183"/>
      <c r="W149" s="183"/>
      <c r="X149" s="183"/>
      <c r="Y149" s="183"/>
      <c r="Z149" s="183"/>
      <c r="AA149" s="188"/>
      <c r="AT149" s="189" t="s">
        <v>169</v>
      </c>
      <c r="AU149" s="189" t="s">
        <v>120</v>
      </c>
      <c r="AV149" s="11" t="s">
        <v>120</v>
      </c>
      <c r="AW149" s="11" t="s">
        <v>35</v>
      </c>
      <c r="AX149" s="11" t="s">
        <v>78</v>
      </c>
      <c r="AY149" s="189" t="s">
        <v>156</v>
      </c>
    </row>
    <row r="150" spans="2:65" s="10" customFormat="1" ht="14.4" customHeight="1">
      <c r="B150" s="175"/>
      <c r="C150" s="176"/>
      <c r="D150" s="176"/>
      <c r="E150" s="177" t="s">
        <v>5</v>
      </c>
      <c r="F150" s="280" t="s">
        <v>264</v>
      </c>
      <c r="G150" s="281"/>
      <c r="H150" s="281"/>
      <c r="I150" s="281"/>
      <c r="J150" s="176"/>
      <c r="K150" s="177" t="s">
        <v>5</v>
      </c>
      <c r="L150" s="176"/>
      <c r="M150" s="176"/>
      <c r="N150" s="176"/>
      <c r="O150" s="176"/>
      <c r="P150" s="176"/>
      <c r="Q150" s="176"/>
      <c r="R150" s="178"/>
      <c r="T150" s="179"/>
      <c r="U150" s="176"/>
      <c r="V150" s="176"/>
      <c r="W150" s="176"/>
      <c r="X150" s="176"/>
      <c r="Y150" s="176"/>
      <c r="Z150" s="176"/>
      <c r="AA150" s="180"/>
      <c r="AT150" s="181" t="s">
        <v>169</v>
      </c>
      <c r="AU150" s="181" t="s">
        <v>120</v>
      </c>
      <c r="AV150" s="10" t="s">
        <v>86</v>
      </c>
      <c r="AW150" s="10" t="s">
        <v>35</v>
      </c>
      <c r="AX150" s="10" t="s">
        <v>78</v>
      </c>
      <c r="AY150" s="181" t="s">
        <v>156</v>
      </c>
    </row>
    <row r="151" spans="2:65" s="12" customFormat="1" ht="14.4" customHeight="1">
      <c r="B151" s="191"/>
      <c r="C151" s="192"/>
      <c r="D151" s="192"/>
      <c r="E151" s="193" t="s">
        <v>5</v>
      </c>
      <c r="F151" s="294" t="s">
        <v>265</v>
      </c>
      <c r="G151" s="295"/>
      <c r="H151" s="295"/>
      <c r="I151" s="295"/>
      <c r="J151" s="192"/>
      <c r="K151" s="194">
        <v>31.7</v>
      </c>
      <c r="L151" s="192"/>
      <c r="M151" s="192"/>
      <c r="N151" s="192"/>
      <c r="O151" s="192"/>
      <c r="P151" s="192"/>
      <c r="Q151" s="192"/>
      <c r="R151" s="195"/>
      <c r="T151" s="196"/>
      <c r="U151" s="192"/>
      <c r="V151" s="192"/>
      <c r="W151" s="192"/>
      <c r="X151" s="192"/>
      <c r="Y151" s="192"/>
      <c r="Z151" s="192"/>
      <c r="AA151" s="197"/>
      <c r="AT151" s="198" t="s">
        <v>169</v>
      </c>
      <c r="AU151" s="198" t="s">
        <v>120</v>
      </c>
      <c r="AV151" s="12" t="s">
        <v>184</v>
      </c>
      <c r="AW151" s="12" t="s">
        <v>35</v>
      </c>
      <c r="AX151" s="12" t="s">
        <v>86</v>
      </c>
      <c r="AY151" s="198" t="s">
        <v>156</v>
      </c>
    </row>
    <row r="152" spans="2:65" s="1" customFormat="1" ht="68.400000000000006" customHeight="1">
      <c r="B152" s="135"/>
      <c r="C152" s="171" t="s">
        <v>200</v>
      </c>
      <c r="D152" s="171" t="s">
        <v>162</v>
      </c>
      <c r="E152" s="172" t="s">
        <v>266</v>
      </c>
      <c r="F152" s="275" t="s">
        <v>267</v>
      </c>
      <c r="G152" s="275"/>
      <c r="H152" s="275"/>
      <c r="I152" s="275"/>
      <c r="J152" s="173" t="s">
        <v>233</v>
      </c>
      <c r="K152" s="174">
        <v>37</v>
      </c>
      <c r="L152" s="276">
        <v>0</v>
      </c>
      <c r="M152" s="276"/>
      <c r="N152" s="277">
        <f>ROUND(L152*K152,2)</f>
        <v>0</v>
      </c>
      <c r="O152" s="274"/>
      <c r="P152" s="274"/>
      <c r="Q152" s="274"/>
      <c r="R152" s="138"/>
      <c r="T152" s="168" t="s">
        <v>5</v>
      </c>
      <c r="U152" s="47" t="s">
        <v>43</v>
      </c>
      <c r="V152" s="39"/>
      <c r="W152" s="169">
        <f>V152*K152</f>
        <v>0</v>
      </c>
      <c r="X152" s="169">
        <v>1.17E-2</v>
      </c>
      <c r="Y152" s="169">
        <f>X152*K152</f>
        <v>0.43290000000000001</v>
      </c>
      <c r="Z152" s="169">
        <v>0</v>
      </c>
      <c r="AA152" s="170">
        <f>Z152*K152</f>
        <v>0</v>
      </c>
      <c r="AR152" s="22" t="s">
        <v>200</v>
      </c>
      <c r="AT152" s="22" t="s">
        <v>162</v>
      </c>
      <c r="AU152" s="22" t="s">
        <v>120</v>
      </c>
      <c r="AY152" s="22" t="s">
        <v>156</v>
      </c>
      <c r="BE152" s="109">
        <f>IF(U152="základní",N152,0)</f>
        <v>0</v>
      </c>
      <c r="BF152" s="109">
        <f>IF(U152="snížená",N152,0)</f>
        <v>0</v>
      </c>
      <c r="BG152" s="109">
        <f>IF(U152="zákl. přenesená",N152,0)</f>
        <v>0</v>
      </c>
      <c r="BH152" s="109">
        <f>IF(U152="sníž. přenesená",N152,0)</f>
        <v>0</v>
      </c>
      <c r="BI152" s="109">
        <f>IF(U152="nulová",N152,0)</f>
        <v>0</v>
      </c>
      <c r="BJ152" s="22" t="s">
        <v>86</v>
      </c>
      <c r="BK152" s="109">
        <f>ROUND(L152*K152,2)</f>
        <v>0</v>
      </c>
      <c r="BL152" s="22" t="s">
        <v>184</v>
      </c>
      <c r="BM152" s="22" t="s">
        <v>268</v>
      </c>
    </row>
    <row r="153" spans="2:65" s="11" customFormat="1" ht="14.4" customHeight="1">
      <c r="B153" s="182"/>
      <c r="C153" s="183"/>
      <c r="D153" s="183"/>
      <c r="E153" s="184" t="s">
        <v>5</v>
      </c>
      <c r="F153" s="292" t="s">
        <v>269</v>
      </c>
      <c r="G153" s="293"/>
      <c r="H153" s="293"/>
      <c r="I153" s="293"/>
      <c r="J153" s="183"/>
      <c r="K153" s="185">
        <v>15</v>
      </c>
      <c r="L153" s="183"/>
      <c r="M153" s="183"/>
      <c r="N153" s="183"/>
      <c r="O153" s="183"/>
      <c r="P153" s="183"/>
      <c r="Q153" s="183"/>
      <c r="R153" s="186"/>
      <c r="T153" s="187"/>
      <c r="U153" s="183"/>
      <c r="V153" s="183"/>
      <c r="W153" s="183"/>
      <c r="X153" s="183"/>
      <c r="Y153" s="183"/>
      <c r="Z153" s="183"/>
      <c r="AA153" s="188"/>
      <c r="AT153" s="189" t="s">
        <v>169</v>
      </c>
      <c r="AU153" s="189" t="s">
        <v>120</v>
      </c>
      <c r="AV153" s="11" t="s">
        <v>120</v>
      </c>
      <c r="AW153" s="11" t="s">
        <v>35</v>
      </c>
      <c r="AX153" s="11" t="s">
        <v>78</v>
      </c>
      <c r="AY153" s="189" t="s">
        <v>156</v>
      </c>
    </row>
    <row r="154" spans="2:65" s="11" customFormat="1" ht="14.4" customHeight="1">
      <c r="B154" s="182"/>
      <c r="C154" s="183"/>
      <c r="D154" s="183"/>
      <c r="E154" s="184" t="s">
        <v>5</v>
      </c>
      <c r="F154" s="282" t="s">
        <v>270</v>
      </c>
      <c r="G154" s="283"/>
      <c r="H154" s="283"/>
      <c r="I154" s="283"/>
      <c r="J154" s="183"/>
      <c r="K154" s="185">
        <v>10</v>
      </c>
      <c r="L154" s="183"/>
      <c r="M154" s="183"/>
      <c r="N154" s="183"/>
      <c r="O154" s="183"/>
      <c r="P154" s="183"/>
      <c r="Q154" s="183"/>
      <c r="R154" s="186"/>
      <c r="T154" s="187"/>
      <c r="U154" s="183"/>
      <c r="V154" s="183"/>
      <c r="W154" s="183"/>
      <c r="X154" s="183"/>
      <c r="Y154" s="183"/>
      <c r="Z154" s="183"/>
      <c r="AA154" s="188"/>
      <c r="AT154" s="189" t="s">
        <v>169</v>
      </c>
      <c r="AU154" s="189" t="s">
        <v>120</v>
      </c>
      <c r="AV154" s="11" t="s">
        <v>120</v>
      </c>
      <c r="AW154" s="11" t="s">
        <v>35</v>
      </c>
      <c r="AX154" s="11" t="s">
        <v>78</v>
      </c>
      <c r="AY154" s="189" t="s">
        <v>156</v>
      </c>
    </row>
    <row r="155" spans="2:65" s="11" customFormat="1" ht="14.4" customHeight="1">
      <c r="B155" s="182"/>
      <c r="C155" s="183"/>
      <c r="D155" s="183"/>
      <c r="E155" s="184" t="s">
        <v>5</v>
      </c>
      <c r="F155" s="282" t="s">
        <v>271</v>
      </c>
      <c r="G155" s="283"/>
      <c r="H155" s="283"/>
      <c r="I155" s="283"/>
      <c r="J155" s="183"/>
      <c r="K155" s="185">
        <v>12</v>
      </c>
      <c r="L155" s="183"/>
      <c r="M155" s="183"/>
      <c r="N155" s="183"/>
      <c r="O155" s="183"/>
      <c r="P155" s="183"/>
      <c r="Q155" s="183"/>
      <c r="R155" s="186"/>
      <c r="T155" s="187"/>
      <c r="U155" s="183"/>
      <c r="V155" s="183"/>
      <c r="W155" s="183"/>
      <c r="X155" s="183"/>
      <c r="Y155" s="183"/>
      <c r="Z155" s="183"/>
      <c r="AA155" s="188"/>
      <c r="AT155" s="189" t="s">
        <v>169</v>
      </c>
      <c r="AU155" s="189" t="s">
        <v>120</v>
      </c>
      <c r="AV155" s="11" t="s">
        <v>120</v>
      </c>
      <c r="AW155" s="11" t="s">
        <v>35</v>
      </c>
      <c r="AX155" s="11" t="s">
        <v>78</v>
      </c>
      <c r="AY155" s="189" t="s">
        <v>156</v>
      </c>
    </row>
    <row r="156" spans="2:65" s="10" customFormat="1" ht="14.4" customHeight="1">
      <c r="B156" s="175"/>
      <c r="C156" s="176"/>
      <c r="D156" s="176"/>
      <c r="E156" s="177" t="s">
        <v>5</v>
      </c>
      <c r="F156" s="280" t="s">
        <v>272</v>
      </c>
      <c r="G156" s="281"/>
      <c r="H156" s="281"/>
      <c r="I156" s="281"/>
      <c r="J156" s="176"/>
      <c r="K156" s="177" t="s">
        <v>5</v>
      </c>
      <c r="L156" s="176"/>
      <c r="M156" s="176"/>
      <c r="N156" s="176"/>
      <c r="O156" s="176"/>
      <c r="P156" s="176"/>
      <c r="Q156" s="176"/>
      <c r="R156" s="178"/>
      <c r="T156" s="179"/>
      <c r="U156" s="176"/>
      <c r="V156" s="176"/>
      <c r="W156" s="176"/>
      <c r="X156" s="176"/>
      <c r="Y156" s="176"/>
      <c r="Z156" s="176"/>
      <c r="AA156" s="180"/>
      <c r="AT156" s="181" t="s">
        <v>169</v>
      </c>
      <c r="AU156" s="181" t="s">
        <v>120</v>
      </c>
      <c r="AV156" s="10" t="s">
        <v>86</v>
      </c>
      <c r="AW156" s="10" t="s">
        <v>35</v>
      </c>
      <c r="AX156" s="10" t="s">
        <v>78</v>
      </c>
      <c r="AY156" s="181" t="s">
        <v>156</v>
      </c>
    </row>
    <row r="157" spans="2:65" s="12" customFormat="1" ht="14.4" customHeight="1">
      <c r="B157" s="191"/>
      <c r="C157" s="192"/>
      <c r="D157" s="192"/>
      <c r="E157" s="193" t="s">
        <v>5</v>
      </c>
      <c r="F157" s="294" t="s">
        <v>265</v>
      </c>
      <c r="G157" s="295"/>
      <c r="H157" s="295"/>
      <c r="I157" s="295"/>
      <c r="J157" s="192"/>
      <c r="K157" s="194">
        <v>37</v>
      </c>
      <c r="L157" s="192"/>
      <c r="M157" s="192"/>
      <c r="N157" s="192"/>
      <c r="O157" s="192"/>
      <c r="P157" s="192"/>
      <c r="Q157" s="192"/>
      <c r="R157" s="195"/>
      <c r="T157" s="196"/>
      <c r="U157" s="192"/>
      <c r="V157" s="192"/>
      <c r="W157" s="192"/>
      <c r="X157" s="192"/>
      <c r="Y157" s="192"/>
      <c r="Z157" s="192"/>
      <c r="AA157" s="197"/>
      <c r="AT157" s="198" t="s">
        <v>169</v>
      </c>
      <c r="AU157" s="198" t="s">
        <v>120</v>
      </c>
      <c r="AV157" s="12" t="s">
        <v>184</v>
      </c>
      <c r="AW157" s="12" t="s">
        <v>35</v>
      </c>
      <c r="AX157" s="12" t="s">
        <v>86</v>
      </c>
      <c r="AY157" s="198" t="s">
        <v>156</v>
      </c>
    </row>
    <row r="158" spans="2:65" s="9" customFormat="1" ht="29.85" customHeight="1">
      <c r="B158" s="153"/>
      <c r="C158" s="154"/>
      <c r="D158" s="163" t="s">
        <v>223</v>
      </c>
      <c r="E158" s="163"/>
      <c r="F158" s="163"/>
      <c r="G158" s="163"/>
      <c r="H158" s="163"/>
      <c r="I158" s="163"/>
      <c r="J158" s="163"/>
      <c r="K158" s="163"/>
      <c r="L158" s="163"/>
      <c r="M158" s="163"/>
      <c r="N158" s="287">
        <f>BK158</f>
        <v>0</v>
      </c>
      <c r="O158" s="288"/>
      <c r="P158" s="288"/>
      <c r="Q158" s="288"/>
      <c r="R158" s="156"/>
      <c r="T158" s="157"/>
      <c r="U158" s="154"/>
      <c r="V158" s="154"/>
      <c r="W158" s="158">
        <f>SUM(W159:W162)</f>
        <v>0</v>
      </c>
      <c r="X158" s="154"/>
      <c r="Y158" s="158">
        <f>SUM(Y159:Y162)</f>
        <v>0.17027999999999999</v>
      </c>
      <c r="Z158" s="154"/>
      <c r="AA158" s="159">
        <f>SUM(AA159:AA162)</f>
        <v>0</v>
      </c>
      <c r="AR158" s="160" t="s">
        <v>86</v>
      </c>
      <c r="AT158" s="161" t="s">
        <v>77</v>
      </c>
      <c r="AU158" s="161" t="s">
        <v>86</v>
      </c>
      <c r="AY158" s="160" t="s">
        <v>156</v>
      </c>
      <c r="BK158" s="162">
        <f>SUM(BK159:BK162)</f>
        <v>0</v>
      </c>
    </row>
    <row r="159" spans="2:65" s="1" customFormat="1" ht="34.200000000000003" customHeight="1">
      <c r="B159" s="135"/>
      <c r="C159" s="164" t="s">
        <v>204</v>
      </c>
      <c r="D159" s="164" t="s">
        <v>157</v>
      </c>
      <c r="E159" s="165" t="s">
        <v>273</v>
      </c>
      <c r="F159" s="272" t="s">
        <v>274</v>
      </c>
      <c r="G159" s="272"/>
      <c r="H159" s="272"/>
      <c r="I159" s="272"/>
      <c r="J159" s="166" t="s">
        <v>233</v>
      </c>
      <c r="K159" s="167">
        <v>13.2</v>
      </c>
      <c r="L159" s="273">
        <v>0</v>
      </c>
      <c r="M159" s="273"/>
      <c r="N159" s="274">
        <f>ROUND(L159*K159,2)</f>
        <v>0</v>
      </c>
      <c r="O159" s="274"/>
      <c r="P159" s="274"/>
      <c r="Q159" s="274"/>
      <c r="R159" s="138"/>
      <c r="T159" s="168" t="s">
        <v>5</v>
      </c>
      <c r="U159" s="47" t="s">
        <v>43</v>
      </c>
      <c r="V159" s="39"/>
      <c r="W159" s="169">
        <f>V159*K159</f>
        <v>0</v>
      </c>
      <c r="X159" s="169">
        <v>0</v>
      </c>
      <c r="Y159" s="169">
        <f>X159*K159</f>
        <v>0</v>
      </c>
      <c r="Z159" s="169">
        <v>0</v>
      </c>
      <c r="AA159" s="170">
        <f>Z159*K159</f>
        <v>0</v>
      </c>
      <c r="AR159" s="22" t="s">
        <v>184</v>
      </c>
      <c r="AT159" s="22" t="s">
        <v>157</v>
      </c>
      <c r="AU159" s="22" t="s">
        <v>120</v>
      </c>
      <c r="AY159" s="22" t="s">
        <v>156</v>
      </c>
      <c r="BE159" s="109">
        <f>IF(U159="základní",N159,0)</f>
        <v>0</v>
      </c>
      <c r="BF159" s="109">
        <f>IF(U159="snížená",N159,0)</f>
        <v>0</v>
      </c>
      <c r="BG159" s="109">
        <f>IF(U159="zákl. přenesená",N159,0)</f>
        <v>0</v>
      </c>
      <c r="BH159" s="109">
        <f>IF(U159="sníž. přenesená",N159,0)</f>
        <v>0</v>
      </c>
      <c r="BI159" s="109">
        <f>IF(U159="nulová",N159,0)</f>
        <v>0</v>
      </c>
      <c r="BJ159" s="22" t="s">
        <v>86</v>
      </c>
      <c r="BK159" s="109">
        <f>ROUND(L159*K159,2)</f>
        <v>0</v>
      </c>
      <c r="BL159" s="22" t="s">
        <v>184</v>
      </c>
      <c r="BM159" s="22" t="s">
        <v>275</v>
      </c>
    </row>
    <row r="160" spans="2:65" s="11" customFormat="1" ht="14.4" customHeight="1">
      <c r="B160" s="182"/>
      <c r="C160" s="183"/>
      <c r="D160" s="183"/>
      <c r="E160" s="184" t="s">
        <v>5</v>
      </c>
      <c r="F160" s="292" t="s">
        <v>276</v>
      </c>
      <c r="G160" s="293"/>
      <c r="H160" s="293"/>
      <c r="I160" s="293"/>
      <c r="J160" s="183"/>
      <c r="K160" s="185">
        <v>13.2</v>
      </c>
      <c r="L160" s="183"/>
      <c r="M160" s="183"/>
      <c r="N160" s="183"/>
      <c r="O160" s="183"/>
      <c r="P160" s="183"/>
      <c r="Q160" s="183"/>
      <c r="R160" s="186"/>
      <c r="T160" s="187"/>
      <c r="U160" s="183"/>
      <c r="V160" s="183"/>
      <c r="W160" s="183"/>
      <c r="X160" s="183"/>
      <c r="Y160" s="183"/>
      <c r="Z160" s="183"/>
      <c r="AA160" s="188"/>
      <c r="AT160" s="189" t="s">
        <v>169</v>
      </c>
      <c r="AU160" s="189" t="s">
        <v>120</v>
      </c>
      <c r="AV160" s="11" t="s">
        <v>120</v>
      </c>
      <c r="AW160" s="11" t="s">
        <v>35</v>
      </c>
      <c r="AX160" s="11" t="s">
        <v>86</v>
      </c>
      <c r="AY160" s="189" t="s">
        <v>156</v>
      </c>
    </row>
    <row r="161" spans="2:65" s="1" customFormat="1" ht="68.400000000000006" customHeight="1">
      <c r="B161" s="135"/>
      <c r="C161" s="171" t="s">
        <v>208</v>
      </c>
      <c r="D161" s="171" t="s">
        <v>162</v>
      </c>
      <c r="E161" s="172" t="s">
        <v>277</v>
      </c>
      <c r="F161" s="275" t="s">
        <v>278</v>
      </c>
      <c r="G161" s="275"/>
      <c r="H161" s="275"/>
      <c r="I161" s="275"/>
      <c r="J161" s="173" t="s">
        <v>233</v>
      </c>
      <c r="K161" s="174">
        <v>13.2</v>
      </c>
      <c r="L161" s="276">
        <v>0</v>
      </c>
      <c r="M161" s="276"/>
      <c r="N161" s="277">
        <f>ROUND(L161*K161,2)</f>
        <v>0</v>
      </c>
      <c r="O161" s="274"/>
      <c r="P161" s="274"/>
      <c r="Q161" s="274"/>
      <c r="R161" s="138"/>
      <c r="T161" s="168" t="s">
        <v>5</v>
      </c>
      <c r="U161" s="47" t="s">
        <v>43</v>
      </c>
      <c r="V161" s="39"/>
      <c r="W161" s="169">
        <f>V161*K161</f>
        <v>0</v>
      </c>
      <c r="X161" s="169">
        <v>1.29E-2</v>
      </c>
      <c r="Y161" s="169">
        <f>X161*K161</f>
        <v>0.17027999999999999</v>
      </c>
      <c r="Z161" s="169">
        <v>0</v>
      </c>
      <c r="AA161" s="170">
        <f>Z161*K161</f>
        <v>0</v>
      </c>
      <c r="AR161" s="22" t="s">
        <v>200</v>
      </c>
      <c r="AT161" s="22" t="s">
        <v>162</v>
      </c>
      <c r="AU161" s="22" t="s">
        <v>120</v>
      </c>
      <c r="AY161" s="22" t="s">
        <v>156</v>
      </c>
      <c r="BE161" s="109">
        <f>IF(U161="základní",N161,0)</f>
        <v>0</v>
      </c>
      <c r="BF161" s="109">
        <f>IF(U161="snížená",N161,0)</f>
        <v>0</v>
      </c>
      <c r="BG161" s="109">
        <f>IF(U161="zákl. přenesená",N161,0)</f>
        <v>0</v>
      </c>
      <c r="BH161" s="109">
        <f>IF(U161="sníž. přenesená",N161,0)</f>
        <v>0</v>
      </c>
      <c r="BI161" s="109">
        <f>IF(U161="nulová",N161,0)</f>
        <v>0</v>
      </c>
      <c r="BJ161" s="22" t="s">
        <v>86</v>
      </c>
      <c r="BK161" s="109">
        <f>ROUND(L161*K161,2)</f>
        <v>0</v>
      </c>
      <c r="BL161" s="22" t="s">
        <v>184</v>
      </c>
      <c r="BM161" s="22" t="s">
        <v>279</v>
      </c>
    </row>
    <row r="162" spans="2:65" s="11" customFormat="1" ht="14.4" customHeight="1">
      <c r="B162" s="182"/>
      <c r="C162" s="183"/>
      <c r="D162" s="183"/>
      <c r="E162" s="184" t="s">
        <v>5</v>
      </c>
      <c r="F162" s="292" t="s">
        <v>276</v>
      </c>
      <c r="G162" s="293"/>
      <c r="H162" s="293"/>
      <c r="I162" s="293"/>
      <c r="J162" s="183"/>
      <c r="K162" s="185">
        <v>13.2</v>
      </c>
      <c r="L162" s="183"/>
      <c r="M162" s="183"/>
      <c r="N162" s="183"/>
      <c r="O162" s="183"/>
      <c r="P162" s="183"/>
      <c r="Q162" s="183"/>
      <c r="R162" s="186"/>
      <c r="T162" s="187"/>
      <c r="U162" s="183"/>
      <c r="V162" s="183"/>
      <c r="W162" s="183"/>
      <c r="X162" s="183"/>
      <c r="Y162" s="183"/>
      <c r="Z162" s="183"/>
      <c r="AA162" s="188"/>
      <c r="AT162" s="189" t="s">
        <v>169</v>
      </c>
      <c r="AU162" s="189" t="s">
        <v>120</v>
      </c>
      <c r="AV162" s="11" t="s">
        <v>120</v>
      </c>
      <c r="AW162" s="11" t="s">
        <v>35</v>
      </c>
      <c r="AX162" s="11" t="s">
        <v>86</v>
      </c>
      <c r="AY162" s="189" t="s">
        <v>156</v>
      </c>
    </row>
    <row r="163" spans="2:65" s="9" customFormat="1" ht="29.85" customHeight="1">
      <c r="B163" s="153"/>
      <c r="C163" s="154"/>
      <c r="D163" s="163" t="s">
        <v>224</v>
      </c>
      <c r="E163" s="163"/>
      <c r="F163" s="163"/>
      <c r="G163" s="163"/>
      <c r="H163" s="163"/>
      <c r="I163" s="163"/>
      <c r="J163" s="163"/>
      <c r="K163" s="163"/>
      <c r="L163" s="163"/>
      <c r="M163" s="163"/>
      <c r="N163" s="287">
        <f>BK163</f>
        <v>0</v>
      </c>
      <c r="O163" s="288"/>
      <c r="P163" s="288"/>
      <c r="Q163" s="288"/>
      <c r="R163" s="156"/>
      <c r="T163" s="157"/>
      <c r="U163" s="154"/>
      <c r="V163" s="154"/>
      <c r="W163" s="158">
        <f>SUM(W164:W178)</f>
        <v>0</v>
      </c>
      <c r="X163" s="154"/>
      <c r="Y163" s="158">
        <f>SUM(Y164:Y178)</f>
        <v>5.6784288900000002</v>
      </c>
      <c r="Z163" s="154"/>
      <c r="AA163" s="159">
        <f>SUM(AA164:AA178)</f>
        <v>0</v>
      </c>
      <c r="AR163" s="160" t="s">
        <v>86</v>
      </c>
      <c r="AT163" s="161" t="s">
        <v>77</v>
      </c>
      <c r="AU163" s="161" t="s">
        <v>86</v>
      </c>
      <c r="AY163" s="160" t="s">
        <v>156</v>
      </c>
      <c r="BK163" s="162">
        <f>SUM(BK164:BK178)</f>
        <v>0</v>
      </c>
    </row>
    <row r="164" spans="2:65" s="1" customFormat="1" ht="34.200000000000003" customHeight="1">
      <c r="B164" s="135"/>
      <c r="C164" s="164" t="s">
        <v>212</v>
      </c>
      <c r="D164" s="164" t="s">
        <v>157</v>
      </c>
      <c r="E164" s="165" t="s">
        <v>280</v>
      </c>
      <c r="F164" s="272" t="s">
        <v>281</v>
      </c>
      <c r="G164" s="272"/>
      <c r="H164" s="272"/>
      <c r="I164" s="272"/>
      <c r="J164" s="166" t="s">
        <v>239</v>
      </c>
      <c r="K164" s="167">
        <v>2.2679999999999998</v>
      </c>
      <c r="L164" s="273">
        <v>0</v>
      </c>
      <c r="M164" s="273"/>
      <c r="N164" s="274">
        <f>ROUND(L164*K164,2)</f>
        <v>0</v>
      </c>
      <c r="O164" s="274"/>
      <c r="P164" s="274"/>
      <c r="Q164" s="274"/>
      <c r="R164" s="138"/>
      <c r="T164" s="168" t="s">
        <v>5</v>
      </c>
      <c r="U164" s="47" t="s">
        <v>43</v>
      </c>
      <c r="V164" s="39"/>
      <c r="W164" s="169">
        <f>V164*K164</f>
        <v>0</v>
      </c>
      <c r="X164" s="169">
        <v>2.45329</v>
      </c>
      <c r="Y164" s="169">
        <f>X164*K164</f>
        <v>5.5640617199999998</v>
      </c>
      <c r="Z164" s="169">
        <v>0</v>
      </c>
      <c r="AA164" s="170">
        <f>Z164*K164</f>
        <v>0</v>
      </c>
      <c r="AR164" s="22" t="s">
        <v>184</v>
      </c>
      <c r="AT164" s="22" t="s">
        <v>157</v>
      </c>
      <c r="AU164" s="22" t="s">
        <v>120</v>
      </c>
      <c r="AY164" s="22" t="s">
        <v>156</v>
      </c>
      <c r="BE164" s="109">
        <f>IF(U164="základní",N164,0)</f>
        <v>0</v>
      </c>
      <c r="BF164" s="109">
        <f>IF(U164="snížená",N164,0)</f>
        <v>0</v>
      </c>
      <c r="BG164" s="109">
        <f>IF(U164="zákl. přenesená",N164,0)</f>
        <v>0</v>
      </c>
      <c r="BH164" s="109">
        <f>IF(U164="sníž. přenesená",N164,0)</f>
        <v>0</v>
      </c>
      <c r="BI164" s="109">
        <f>IF(U164="nulová",N164,0)</f>
        <v>0</v>
      </c>
      <c r="BJ164" s="22" t="s">
        <v>86</v>
      </c>
      <c r="BK164" s="109">
        <f>ROUND(L164*K164,2)</f>
        <v>0</v>
      </c>
      <c r="BL164" s="22" t="s">
        <v>184</v>
      </c>
      <c r="BM164" s="22" t="s">
        <v>282</v>
      </c>
    </row>
    <row r="165" spans="2:65" s="10" customFormat="1" ht="14.4" customHeight="1">
      <c r="B165" s="175"/>
      <c r="C165" s="176"/>
      <c r="D165" s="176"/>
      <c r="E165" s="177" t="s">
        <v>5</v>
      </c>
      <c r="F165" s="278" t="s">
        <v>283</v>
      </c>
      <c r="G165" s="279"/>
      <c r="H165" s="279"/>
      <c r="I165" s="279"/>
      <c r="J165" s="176"/>
      <c r="K165" s="177" t="s">
        <v>5</v>
      </c>
      <c r="L165" s="176"/>
      <c r="M165" s="176"/>
      <c r="N165" s="176"/>
      <c r="O165" s="176"/>
      <c r="P165" s="176"/>
      <c r="Q165" s="176"/>
      <c r="R165" s="178"/>
      <c r="T165" s="179"/>
      <c r="U165" s="176"/>
      <c r="V165" s="176"/>
      <c r="W165" s="176"/>
      <c r="X165" s="176"/>
      <c r="Y165" s="176"/>
      <c r="Z165" s="176"/>
      <c r="AA165" s="180"/>
      <c r="AT165" s="181" t="s">
        <v>169</v>
      </c>
      <c r="AU165" s="181" t="s">
        <v>120</v>
      </c>
      <c r="AV165" s="10" t="s">
        <v>86</v>
      </c>
      <c r="AW165" s="10" t="s">
        <v>35</v>
      </c>
      <c r="AX165" s="10" t="s">
        <v>78</v>
      </c>
      <c r="AY165" s="181" t="s">
        <v>156</v>
      </c>
    </row>
    <row r="166" spans="2:65" s="11" customFormat="1" ht="14.4" customHeight="1">
      <c r="B166" s="182"/>
      <c r="C166" s="183"/>
      <c r="D166" s="183"/>
      <c r="E166" s="184" t="s">
        <v>5</v>
      </c>
      <c r="F166" s="282" t="s">
        <v>284</v>
      </c>
      <c r="G166" s="283"/>
      <c r="H166" s="283"/>
      <c r="I166" s="283"/>
      <c r="J166" s="183"/>
      <c r="K166" s="185">
        <v>2.2679999999999998</v>
      </c>
      <c r="L166" s="183"/>
      <c r="M166" s="183"/>
      <c r="N166" s="183"/>
      <c r="O166" s="183"/>
      <c r="P166" s="183"/>
      <c r="Q166" s="183"/>
      <c r="R166" s="186"/>
      <c r="T166" s="187"/>
      <c r="U166" s="183"/>
      <c r="V166" s="183"/>
      <c r="W166" s="183"/>
      <c r="X166" s="183"/>
      <c r="Y166" s="183"/>
      <c r="Z166" s="183"/>
      <c r="AA166" s="188"/>
      <c r="AT166" s="189" t="s">
        <v>169</v>
      </c>
      <c r="AU166" s="189" t="s">
        <v>120</v>
      </c>
      <c r="AV166" s="11" t="s">
        <v>120</v>
      </c>
      <c r="AW166" s="11" t="s">
        <v>35</v>
      </c>
      <c r="AX166" s="11" t="s">
        <v>86</v>
      </c>
      <c r="AY166" s="189" t="s">
        <v>156</v>
      </c>
    </row>
    <row r="167" spans="2:65" s="1" customFormat="1" ht="22.8" customHeight="1">
      <c r="B167" s="135"/>
      <c r="C167" s="164" t="s">
        <v>285</v>
      </c>
      <c r="D167" s="164" t="s">
        <v>157</v>
      </c>
      <c r="E167" s="165" t="s">
        <v>286</v>
      </c>
      <c r="F167" s="272" t="s">
        <v>287</v>
      </c>
      <c r="G167" s="272"/>
      <c r="H167" s="272"/>
      <c r="I167" s="272"/>
      <c r="J167" s="166" t="s">
        <v>239</v>
      </c>
      <c r="K167" s="167">
        <v>2.2679999999999998</v>
      </c>
      <c r="L167" s="273">
        <v>0</v>
      </c>
      <c r="M167" s="273"/>
      <c r="N167" s="274">
        <f>ROUND(L167*K167,2)</f>
        <v>0</v>
      </c>
      <c r="O167" s="274"/>
      <c r="P167" s="274"/>
      <c r="Q167" s="274"/>
      <c r="R167" s="138"/>
      <c r="T167" s="168" t="s">
        <v>5</v>
      </c>
      <c r="U167" s="47" t="s">
        <v>43</v>
      </c>
      <c r="V167" s="39"/>
      <c r="W167" s="169">
        <f>V167*K167</f>
        <v>0</v>
      </c>
      <c r="X167" s="169">
        <v>0</v>
      </c>
      <c r="Y167" s="169">
        <f>X167*K167</f>
        <v>0</v>
      </c>
      <c r="Z167" s="169">
        <v>0</v>
      </c>
      <c r="AA167" s="170">
        <f>Z167*K167</f>
        <v>0</v>
      </c>
      <c r="AR167" s="22" t="s">
        <v>184</v>
      </c>
      <c r="AT167" s="22" t="s">
        <v>157</v>
      </c>
      <c r="AU167" s="22" t="s">
        <v>120</v>
      </c>
      <c r="AY167" s="22" t="s">
        <v>156</v>
      </c>
      <c r="BE167" s="109">
        <f>IF(U167="základní",N167,0)</f>
        <v>0</v>
      </c>
      <c r="BF167" s="109">
        <f>IF(U167="snížená",N167,0)</f>
        <v>0</v>
      </c>
      <c r="BG167" s="109">
        <f>IF(U167="zákl. přenesená",N167,0)</f>
        <v>0</v>
      </c>
      <c r="BH167" s="109">
        <f>IF(U167="sníž. přenesená",N167,0)</f>
        <v>0</v>
      </c>
      <c r="BI167" s="109">
        <f>IF(U167="nulová",N167,0)</f>
        <v>0</v>
      </c>
      <c r="BJ167" s="22" t="s">
        <v>86</v>
      </c>
      <c r="BK167" s="109">
        <f>ROUND(L167*K167,2)</f>
        <v>0</v>
      </c>
      <c r="BL167" s="22" t="s">
        <v>184</v>
      </c>
      <c r="BM167" s="22" t="s">
        <v>288</v>
      </c>
    </row>
    <row r="168" spans="2:65" s="1" customFormat="1" ht="34.200000000000003" customHeight="1">
      <c r="B168" s="135"/>
      <c r="C168" s="164" t="s">
        <v>289</v>
      </c>
      <c r="D168" s="164" t="s">
        <v>157</v>
      </c>
      <c r="E168" s="165" t="s">
        <v>290</v>
      </c>
      <c r="F168" s="272" t="s">
        <v>291</v>
      </c>
      <c r="G168" s="272"/>
      <c r="H168" s="272"/>
      <c r="I168" s="272"/>
      <c r="J168" s="166" t="s">
        <v>239</v>
      </c>
      <c r="K168" s="167">
        <v>2.2679999999999998</v>
      </c>
      <c r="L168" s="273">
        <v>0</v>
      </c>
      <c r="M168" s="273"/>
      <c r="N168" s="274">
        <f>ROUND(L168*K168,2)</f>
        <v>0</v>
      </c>
      <c r="O168" s="274"/>
      <c r="P168" s="274"/>
      <c r="Q168" s="274"/>
      <c r="R168" s="138"/>
      <c r="T168" s="168" t="s">
        <v>5</v>
      </c>
      <c r="U168" s="47" t="s">
        <v>43</v>
      </c>
      <c r="V168" s="39"/>
      <c r="W168" s="169">
        <f>V168*K168</f>
        <v>0</v>
      </c>
      <c r="X168" s="169">
        <v>0</v>
      </c>
      <c r="Y168" s="169">
        <f>X168*K168</f>
        <v>0</v>
      </c>
      <c r="Z168" s="169">
        <v>0</v>
      </c>
      <c r="AA168" s="170">
        <f>Z168*K168</f>
        <v>0</v>
      </c>
      <c r="AR168" s="22" t="s">
        <v>184</v>
      </c>
      <c r="AT168" s="22" t="s">
        <v>157</v>
      </c>
      <c r="AU168" s="22" t="s">
        <v>120</v>
      </c>
      <c r="AY168" s="22" t="s">
        <v>156</v>
      </c>
      <c r="BE168" s="109">
        <f>IF(U168="základní",N168,0)</f>
        <v>0</v>
      </c>
      <c r="BF168" s="109">
        <f>IF(U168="snížená",N168,0)</f>
        <v>0</v>
      </c>
      <c r="BG168" s="109">
        <f>IF(U168="zákl. přenesená",N168,0)</f>
        <v>0</v>
      </c>
      <c r="BH168" s="109">
        <f>IF(U168="sníž. přenesená",N168,0)</f>
        <v>0</v>
      </c>
      <c r="BI168" s="109">
        <f>IF(U168="nulová",N168,0)</f>
        <v>0</v>
      </c>
      <c r="BJ168" s="22" t="s">
        <v>86</v>
      </c>
      <c r="BK168" s="109">
        <f>ROUND(L168*K168,2)</f>
        <v>0</v>
      </c>
      <c r="BL168" s="22" t="s">
        <v>184</v>
      </c>
      <c r="BM168" s="22" t="s">
        <v>292</v>
      </c>
    </row>
    <row r="169" spans="2:65" s="1" customFormat="1" ht="22.8" customHeight="1">
      <c r="B169" s="135"/>
      <c r="C169" s="164" t="s">
        <v>293</v>
      </c>
      <c r="D169" s="164" t="s">
        <v>157</v>
      </c>
      <c r="E169" s="165" t="s">
        <v>294</v>
      </c>
      <c r="F169" s="272" t="s">
        <v>295</v>
      </c>
      <c r="G169" s="272"/>
      <c r="H169" s="272"/>
      <c r="I169" s="272"/>
      <c r="J169" s="166" t="s">
        <v>233</v>
      </c>
      <c r="K169" s="167">
        <v>2.68</v>
      </c>
      <c r="L169" s="273">
        <v>0</v>
      </c>
      <c r="M169" s="273"/>
      <c r="N169" s="274">
        <f>ROUND(L169*K169,2)</f>
        <v>0</v>
      </c>
      <c r="O169" s="274"/>
      <c r="P169" s="274"/>
      <c r="Q169" s="274"/>
      <c r="R169" s="138"/>
      <c r="T169" s="168" t="s">
        <v>5</v>
      </c>
      <c r="U169" s="47" t="s">
        <v>43</v>
      </c>
      <c r="V169" s="39"/>
      <c r="W169" s="169">
        <f>V169*K169</f>
        <v>0</v>
      </c>
      <c r="X169" s="169">
        <v>1.3520000000000001E-2</v>
      </c>
      <c r="Y169" s="169">
        <f>X169*K169</f>
        <v>3.6233600000000005E-2</v>
      </c>
      <c r="Z169" s="169">
        <v>0</v>
      </c>
      <c r="AA169" s="170">
        <f>Z169*K169</f>
        <v>0</v>
      </c>
      <c r="AR169" s="22" t="s">
        <v>184</v>
      </c>
      <c r="AT169" s="22" t="s">
        <v>157</v>
      </c>
      <c r="AU169" s="22" t="s">
        <v>120</v>
      </c>
      <c r="AY169" s="22" t="s">
        <v>156</v>
      </c>
      <c r="BE169" s="109">
        <f>IF(U169="základní",N169,0)</f>
        <v>0</v>
      </c>
      <c r="BF169" s="109">
        <f>IF(U169="snížená",N169,0)</f>
        <v>0</v>
      </c>
      <c r="BG169" s="109">
        <f>IF(U169="zákl. přenesená",N169,0)</f>
        <v>0</v>
      </c>
      <c r="BH169" s="109">
        <f>IF(U169="sníž. přenesená",N169,0)</f>
        <v>0</v>
      </c>
      <c r="BI169" s="109">
        <f>IF(U169="nulová",N169,0)</f>
        <v>0</v>
      </c>
      <c r="BJ169" s="22" t="s">
        <v>86</v>
      </c>
      <c r="BK169" s="109">
        <f>ROUND(L169*K169,2)</f>
        <v>0</v>
      </c>
      <c r="BL169" s="22" t="s">
        <v>184</v>
      </c>
      <c r="BM169" s="22" t="s">
        <v>296</v>
      </c>
    </row>
    <row r="170" spans="2:65" s="10" customFormat="1" ht="14.4" customHeight="1">
      <c r="B170" s="175"/>
      <c r="C170" s="176"/>
      <c r="D170" s="176"/>
      <c r="E170" s="177" t="s">
        <v>5</v>
      </c>
      <c r="F170" s="278" t="s">
        <v>297</v>
      </c>
      <c r="G170" s="279"/>
      <c r="H170" s="279"/>
      <c r="I170" s="279"/>
      <c r="J170" s="176"/>
      <c r="K170" s="177" t="s">
        <v>5</v>
      </c>
      <c r="L170" s="176"/>
      <c r="M170" s="176"/>
      <c r="N170" s="176"/>
      <c r="O170" s="176"/>
      <c r="P170" s="176"/>
      <c r="Q170" s="176"/>
      <c r="R170" s="178"/>
      <c r="T170" s="179"/>
      <c r="U170" s="176"/>
      <c r="V170" s="176"/>
      <c r="W170" s="176"/>
      <c r="X170" s="176"/>
      <c r="Y170" s="176"/>
      <c r="Z170" s="176"/>
      <c r="AA170" s="180"/>
      <c r="AT170" s="181" t="s">
        <v>169</v>
      </c>
      <c r="AU170" s="181" t="s">
        <v>120</v>
      </c>
      <c r="AV170" s="10" t="s">
        <v>86</v>
      </c>
      <c r="AW170" s="10" t="s">
        <v>35</v>
      </c>
      <c r="AX170" s="10" t="s">
        <v>78</v>
      </c>
      <c r="AY170" s="181" t="s">
        <v>156</v>
      </c>
    </row>
    <row r="171" spans="2:65" s="11" customFormat="1" ht="14.4" customHeight="1">
      <c r="B171" s="182"/>
      <c r="C171" s="183"/>
      <c r="D171" s="183"/>
      <c r="E171" s="184" t="s">
        <v>5</v>
      </c>
      <c r="F171" s="282" t="s">
        <v>298</v>
      </c>
      <c r="G171" s="283"/>
      <c r="H171" s="283"/>
      <c r="I171" s="283"/>
      <c r="J171" s="183"/>
      <c r="K171" s="185">
        <v>2.68</v>
      </c>
      <c r="L171" s="183"/>
      <c r="M171" s="183"/>
      <c r="N171" s="183"/>
      <c r="O171" s="183"/>
      <c r="P171" s="183"/>
      <c r="Q171" s="183"/>
      <c r="R171" s="186"/>
      <c r="T171" s="187"/>
      <c r="U171" s="183"/>
      <c r="V171" s="183"/>
      <c r="W171" s="183"/>
      <c r="X171" s="183"/>
      <c r="Y171" s="183"/>
      <c r="Z171" s="183"/>
      <c r="AA171" s="188"/>
      <c r="AT171" s="189" t="s">
        <v>169</v>
      </c>
      <c r="AU171" s="189" t="s">
        <v>120</v>
      </c>
      <c r="AV171" s="11" t="s">
        <v>120</v>
      </c>
      <c r="AW171" s="11" t="s">
        <v>35</v>
      </c>
      <c r="AX171" s="11" t="s">
        <v>86</v>
      </c>
      <c r="AY171" s="189" t="s">
        <v>156</v>
      </c>
    </row>
    <row r="172" spans="2:65" s="1" customFormat="1" ht="22.8" customHeight="1">
      <c r="B172" s="135"/>
      <c r="C172" s="164" t="s">
        <v>11</v>
      </c>
      <c r="D172" s="164" t="s">
        <v>157</v>
      </c>
      <c r="E172" s="165" t="s">
        <v>299</v>
      </c>
      <c r="F172" s="272" t="s">
        <v>300</v>
      </c>
      <c r="G172" s="272"/>
      <c r="H172" s="272"/>
      <c r="I172" s="272"/>
      <c r="J172" s="166" t="s">
        <v>233</v>
      </c>
      <c r="K172" s="167">
        <v>2.68</v>
      </c>
      <c r="L172" s="273">
        <v>0</v>
      </c>
      <c r="M172" s="273"/>
      <c r="N172" s="274">
        <f>ROUND(L172*K172,2)</f>
        <v>0</v>
      </c>
      <c r="O172" s="274"/>
      <c r="P172" s="274"/>
      <c r="Q172" s="274"/>
      <c r="R172" s="138"/>
      <c r="T172" s="168" t="s">
        <v>5</v>
      </c>
      <c r="U172" s="47" t="s">
        <v>43</v>
      </c>
      <c r="V172" s="39"/>
      <c r="W172" s="169">
        <f>V172*K172</f>
        <v>0</v>
      </c>
      <c r="X172" s="169">
        <v>0</v>
      </c>
      <c r="Y172" s="169">
        <f>X172*K172</f>
        <v>0</v>
      </c>
      <c r="Z172" s="169">
        <v>0</v>
      </c>
      <c r="AA172" s="170">
        <f>Z172*K172</f>
        <v>0</v>
      </c>
      <c r="AR172" s="22" t="s">
        <v>184</v>
      </c>
      <c r="AT172" s="22" t="s">
        <v>157</v>
      </c>
      <c r="AU172" s="22" t="s">
        <v>120</v>
      </c>
      <c r="AY172" s="22" t="s">
        <v>156</v>
      </c>
      <c r="BE172" s="109">
        <f>IF(U172="základní",N172,0)</f>
        <v>0</v>
      </c>
      <c r="BF172" s="109">
        <f>IF(U172="snížená",N172,0)</f>
        <v>0</v>
      </c>
      <c r="BG172" s="109">
        <f>IF(U172="zákl. přenesená",N172,0)</f>
        <v>0</v>
      </c>
      <c r="BH172" s="109">
        <f>IF(U172="sníž. přenesená",N172,0)</f>
        <v>0</v>
      </c>
      <c r="BI172" s="109">
        <f>IF(U172="nulová",N172,0)</f>
        <v>0</v>
      </c>
      <c r="BJ172" s="22" t="s">
        <v>86</v>
      </c>
      <c r="BK172" s="109">
        <f>ROUND(L172*K172,2)</f>
        <v>0</v>
      </c>
      <c r="BL172" s="22" t="s">
        <v>184</v>
      </c>
      <c r="BM172" s="22" t="s">
        <v>301</v>
      </c>
    </row>
    <row r="173" spans="2:65" s="1" customFormat="1" ht="22.8" customHeight="1">
      <c r="B173" s="135"/>
      <c r="C173" s="164" t="s">
        <v>302</v>
      </c>
      <c r="D173" s="164" t="s">
        <v>157</v>
      </c>
      <c r="E173" s="165" t="s">
        <v>303</v>
      </c>
      <c r="F173" s="272" t="s">
        <v>304</v>
      </c>
      <c r="G173" s="272"/>
      <c r="H173" s="272"/>
      <c r="I173" s="272"/>
      <c r="J173" s="166" t="s">
        <v>305</v>
      </c>
      <c r="K173" s="167">
        <v>4.1000000000000002E-2</v>
      </c>
      <c r="L173" s="273">
        <v>0</v>
      </c>
      <c r="M173" s="273"/>
      <c r="N173" s="274">
        <f>ROUND(L173*K173,2)</f>
        <v>0</v>
      </c>
      <c r="O173" s="274"/>
      <c r="P173" s="274"/>
      <c r="Q173" s="274"/>
      <c r="R173" s="138"/>
      <c r="T173" s="168" t="s">
        <v>5</v>
      </c>
      <c r="U173" s="47" t="s">
        <v>43</v>
      </c>
      <c r="V173" s="39"/>
      <c r="W173" s="169">
        <f>V173*K173</f>
        <v>0</v>
      </c>
      <c r="X173" s="169">
        <v>1.06277</v>
      </c>
      <c r="Y173" s="169">
        <f>X173*K173</f>
        <v>4.3573569999999999E-2</v>
      </c>
      <c r="Z173" s="169">
        <v>0</v>
      </c>
      <c r="AA173" s="170">
        <f>Z173*K173</f>
        <v>0</v>
      </c>
      <c r="AR173" s="22" t="s">
        <v>184</v>
      </c>
      <c r="AT173" s="22" t="s">
        <v>157</v>
      </c>
      <c r="AU173" s="22" t="s">
        <v>120</v>
      </c>
      <c r="AY173" s="22" t="s">
        <v>156</v>
      </c>
      <c r="BE173" s="109">
        <f>IF(U173="základní",N173,0)</f>
        <v>0</v>
      </c>
      <c r="BF173" s="109">
        <f>IF(U173="snížená",N173,0)</f>
        <v>0</v>
      </c>
      <c r="BG173" s="109">
        <f>IF(U173="zákl. přenesená",N173,0)</f>
        <v>0</v>
      </c>
      <c r="BH173" s="109">
        <f>IF(U173="sníž. přenesená",N173,0)</f>
        <v>0</v>
      </c>
      <c r="BI173" s="109">
        <f>IF(U173="nulová",N173,0)</f>
        <v>0</v>
      </c>
      <c r="BJ173" s="22" t="s">
        <v>86</v>
      </c>
      <c r="BK173" s="109">
        <f>ROUND(L173*K173,2)</f>
        <v>0</v>
      </c>
      <c r="BL173" s="22" t="s">
        <v>184</v>
      </c>
      <c r="BM173" s="22" t="s">
        <v>306</v>
      </c>
    </row>
    <row r="174" spans="2:65" s="10" customFormat="1" ht="22.8" customHeight="1">
      <c r="B174" s="175"/>
      <c r="C174" s="176"/>
      <c r="D174" s="176"/>
      <c r="E174" s="177" t="s">
        <v>5</v>
      </c>
      <c r="F174" s="278" t="s">
        <v>307</v>
      </c>
      <c r="G174" s="279"/>
      <c r="H174" s="279"/>
      <c r="I174" s="279"/>
      <c r="J174" s="176"/>
      <c r="K174" s="177" t="s">
        <v>5</v>
      </c>
      <c r="L174" s="176"/>
      <c r="M174" s="176"/>
      <c r="N174" s="176"/>
      <c r="O174" s="176"/>
      <c r="P174" s="176"/>
      <c r="Q174" s="176"/>
      <c r="R174" s="178"/>
      <c r="T174" s="179"/>
      <c r="U174" s="176"/>
      <c r="V174" s="176"/>
      <c r="W174" s="176"/>
      <c r="X174" s="176"/>
      <c r="Y174" s="176"/>
      <c r="Z174" s="176"/>
      <c r="AA174" s="180"/>
      <c r="AT174" s="181" t="s">
        <v>169</v>
      </c>
      <c r="AU174" s="181" t="s">
        <v>120</v>
      </c>
      <c r="AV174" s="10" t="s">
        <v>86</v>
      </c>
      <c r="AW174" s="10" t="s">
        <v>35</v>
      </c>
      <c r="AX174" s="10" t="s">
        <v>78</v>
      </c>
      <c r="AY174" s="181" t="s">
        <v>156</v>
      </c>
    </row>
    <row r="175" spans="2:65" s="11" customFormat="1" ht="14.4" customHeight="1">
      <c r="B175" s="182"/>
      <c r="C175" s="183"/>
      <c r="D175" s="183"/>
      <c r="E175" s="184" t="s">
        <v>5</v>
      </c>
      <c r="F175" s="282" t="s">
        <v>308</v>
      </c>
      <c r="G175" s="283"/>
      <c r="H175" s="283"/>
      <c r="I175" s="283"/>
      <c r="J175" s="183"/>
      <c r="K175" s="185">
        <v>4.1000000000000002E-2</v>
      </c>
      <c r="L175" s="183"/>
      <c r="M175" s="183"/>
      <c r="N175" s="183"/>
      <c r="O175" s="183"/>
      <c r="P175" s="183"/>
      <c r="Q175" s="183"/>
      <c r="R175" s="186"/>
      <c r="T175" s="187"/>
      <c r="U175" s="183"/>
      <c r="V175" s="183"/>
      <c r="W175" s="183"/>
      <c r="X175" s="183"/>
      <c r="Y175" s="183"/>
      <c r="Z175" s="183"/>
      <c r="AA175" s="188"/>
      <c r="AT175" s="189" t="s">
        <v>169</v>
      </c>
      <c r="AU175" s="189" t="s">
        <v>120</v>
      </c>
      <c r="AV175" s="11" t="s">
        <v>120</v>
      </c>
      <c r="AW175" s="11" t="s">
        <v>35</v>
      </c>
      <c r="AX175" s="11" t="s">
        <v>86</v>
      </c>
      <c r="AY175" s="189" t="s">
        <v>156</v>
      </c>
    </row>
    <row r="176" spans="2:65" s="1" customFormat="1" ht="34.200000000000003" customHeight="1">
      <c r="B176" s="135"/>
      <c r="C176" s="164" t="s">
        <v>309</v>
      </c>
      <c r="D176" s="164" t="s">
        <v>157</v>
      </c>
      <c r="E176" s="165" t="s">
        <v>310</v>
      </c>
      <c r="F176" s="272" t="s">
        <v>311</v>
      </c>
      <c r="G176" s="272"/>
      <c r="H176" s="272"/>
      <c r="I176" s="272"/>
      <c r="J176" s="166" t="s">
        <v>233</v>
      </c>
      <c r="K176" s="167">
        <v>10.8</v>
      </c>
      <c r="L176" s="273">
        <v>0</v>
      </c>
      <c r="M176" s="273"/>
      <c r="N176" s="274">
        <f>ROUND(L176*K176,2)</f>
        <v>0</v>
      </c>
      <c r="O176" s="274"/>
      <c r="P176" s="274"/>
      <c r="Q176" s="274"/>
      <c r="R176" s="138"/>
      <c r="T176" s="168" t="s">
        <v>5</v>
      </c>
      <c r="U176" s="47" t="s">
        <v>43</v>
      </c>
      <c r="V176" s="39"/>
      <c r="W176" s="169">
        <f>V176*K176</f>
        <v>0</v>
      </c>
      <c r="X176" s="169">
        <v>3.2000000000000002E-3</v>
      </c>
      <c r="Y176" s="169">
        <f>X176*K176</f>
        <v>3.4560000000000007E-2</v>
      </c>
      <c r="Z176" s="169">
        <v>0</v>
      </c>
      <c r="AA176" s="170">
        <f>Z176*K176</f>
        <v>0</v>
      </c>
      <c r="AR176" s="22" t="s">
        <v>184</v>
      </c>
      <c r="AT176" s="22" t="s">
        <v>157</v>
      </c>
      <c r="AU176" s="22" t="s">
        <v>120</v>
      </c>
      <c r="AY176" s="22" t="s">
        <v>156</v>
      </c>
      <c r="BE176" s="109">
        <f>IF(U176="základní",N176,0)</f>
        <v>0</v>
      </c>
      <c r="BF176" s="109">
        <f>IF(U176="snížená",N176,0)</f>
        <v>0</v>
      </c>
      <c r="BG176" s="109">
        <f>IF(U176="zákl. přenesená",N176,0)</f>
        <v>0</v>
      </c>
      <c r="BH176" s="109">
        <f>IF(U176="sníž. přenesená",N176,0)</f>
        <v>0</v>
      </c>
      <c r="BI176" s="109">
        <f>IF(U176="nulová",N176,0)</f>
        <v>0</v>
      </c>
      <c r="BJ176" s="22" t="s">
        <v>86</v>
      </c>
      <c r="BK176" s="109">
        <f>ROUND(L176*K176,2)</f>
        <v>0</v>
      </c>
      <c r="BL176" s="22" t="s">
        <v>184</v>
      </c>
      <c r="BM176" s="22" t="s">
        <v>312</v>
      </c>
    </row>
    <row r="177" spans="2:65" s="10" customFormat="1" ht="14.4" customHeight="1">
      <c r="B177" s="175"/>
      <c r="C177" s="176"/>
      <c r="D177" s="176"/>
      <c r="E177" s="177" t="s">
        <v>5</v>
      </c>
      <c r="F177" s="278" t="s">
        <v>283</v>
      </c>
      <c r="G177" s="279"/>
      <c r="H177" s="279"/>
      <c r="I177" s="279"/>
      <c r="J177" s="176"/>
      <c r="K177" s="177" t="s">
        <v>5</v>
      </c>
      <c r="L177" s="176"/>
      <c r="M177" s="176"/>
      <c r="N177" s="176"/>
      <c r="O177" s="176"/>
      <c r="P177" s="176"/>
      <c r="Q177" s="176"/>
      <c r="R177" s="178"/>
      <c r="T177" s="179"/>
      <c r="U177" s="176"/>
      <c r="V177" s="176"/>
      <c r="W177" s="176"/>
      <c r="X177" s="176"/>
      <c r="Y177" s="176"/>
      <c r="Z177" s="176"/>
      <c r="AA177" s="180"/>
      <c r="AT177" s="181" t="s">
        <v>169</v>
      </c>
      <c r="AU177" s="181" t="s">
        <v>120</v>
      </c>
      <c r="AV177" s="10" t="s">
        <v>86</v>
      </c>
      <c r="AW177" s="10" t="s">
        <v>35</v>
      </c>
      <c r="AX177" s="10" t="s">
        <v>78</v>
      </c>
      <c r="AY177" s="181" t="s">
        <v>156</v>
      </c>
    </row>
    <row r="178" spans="2:65" s="11" customFormat="1" ht="14.4" customHeight="1">
      <c r="B178" s="182"/>
      <c r="C178" s="183"/>
      <c r="D178" s="183"/>
      <c r="E178" s="184" t="s">
        <v>5</v>
      </c>
      <c r="F178" s="282" t="s">
        <v>252</v>
      </c>
      <c r="G178" s="283"/>
      <c r="H178" s="283"/>
      <c r="I178" s="283"/>
      <c r="J178" s="183"/>
      <c r="K178" s="185">
        <v>10.8</v>
      </c>
      <c r="L178" s="183"/>
      <c r="M178" s="183"/>
      <c r="N178" s="183"/>
      <c r="O178" s="183"/>
      <c r="P178" s="183"/>
      <c r="Q178" s="183"/>
      <c r="R178" s="186"/>
      <c r="T178" s="187"/>
      <c r="U178" s="183"/>
      <c r="V178" s="183"/>
      <c r="W178" s="183"/>
      <c r="X178" s="183"/>
      <c r="Y178" s="183"/>
      <c r="Z178" s="183"/>
      <c r="AA178" s="188"/>
      <c r="AT178" s="189" t="s">
        <v>169</v>
      </c>
      <c r="AU178" s="189" t="s">
        <v>120</v>
      </c>
      <c r="AV178" s="11" t="s">
        <v>120</v>
      </c>
      <c r="AW178" s="11" t="s">
        <v>35</v>
      </c>
      <c r="AX178" s="11" t="s">
        <v>86</v>
      </c>
      <c r="AY178" s="189" t="s">
        <v>156</v>
      </c>
    </row>
    <row r="179" spans="2:65" s="9" customFormat="1" ht="29.85" customHeight="1">
      <c r="B179" s="153"/>
      <c r="C179" s="154"/>
      <c r="D179" s="163" t="s">
        <v>225</v>
      </c>
      <c r="E179" s="163"/>
      <c r="F179" s="163"/>
      <c r="G179" s="163"/>
      <c r="H179" s="163"/>
      <c r="I179" s="163"/>
      <c r="J179" s="163"/>
      <c r="K179" s="163"/>
      <c r="L179" s="163"/>
      <c r="M179" s="163"/>
      <c r="N179" s="287">
        <f>BK179</f>
        <v>0</v>
      </c>
      <c r="O179" s="288"/>
      <c r="P179" s="288"/>
      <c r="Q179" s="288"/>
      <c r="R179" s="156"/>
      <c r="T179" s="157"/>
      <c r="U179" s="154"/>
      <c r="V179" s="154"/>
      <c r="W179" s="158">
        <f>SUM(W180:W199)</f>
        <v>0</v>
      </c>
      <c r="X179" s="154"/>
      <c r="Y179" s="158">
        <f>SUM(Y180:Y199)</f>
        <v>4.64E-3</v>
      </c>
      <c r="Z179" s="154"/>
      <c r="AA179" s="159">
        <f>SUM(AA180:AA199)</f>
        <v>0</v>
      </c>
      <c r="AR179" s="160" t="s">
        <v>86</v>
      </c>
      <c r="AT179" s="161" t="s">
        <v>77</v>
      </c>
      <c r="AU179" s="161" t="s">
        <v>86</v>
      </c>
      <c r="AY179" s="160" t="s">
        <v>156</v>
      </c>
      <c r="BK179" s="162">
        <f>SUM(BK180:BK199)</f>
        <v>0</v>
      </c>
    </row>
    <row r="180" spans="2:65" s="1" customFormat="1" ht="34.200000000000003" customHeight="1">
      <c r="B180" s="135"/>
      <c r="C180" s="164" t="s">
        <v>313</v>
      </c>
      <c r="D180" s="164" t="s">
        <v>157</v>
      </c>
      <c r="E180" s="165" t="s">
        <v>314</v>
      </c>
      <c r="F180" s="272" t="s">
        <v>315</v>
      </c>
      <c r="G180" s="272"/>
      <c r="H180" s="272"/>
      <c r="I180" s="272"/>
      <c r="J180" s="166" t="s">
        <v>305</v>
      </c>
      <c r="K180" s="167">
        <v>0.69899999999999995</v>
      </c>
      <c r="L180" s="273">
        <v>0</v>
      </c>
      <c r="M180" s="273"/>
      <c r="N180" s="274">
        <f>ROUND(L180*K180,2)</f>
        <v>0</v>
      </c>
      <c r="O180" s="274"/>
      <c r="P180" s="274"/>
      <c r="Q180" s="274"/>
      <c r="R180" s="138"/>
      <c r="T180" s="168" t="s">
        <v>5</v>
      </c>
      <c r="U180" s="47" t="s">
        <v>43</v>
      </c>
      <c r="V180" s="39"/>
      <c r="W180" s="169">
        <f>V180*K180</f>
        <v>0</v>
      </c>
      <c r="X180" s="169">
        <v>0</v>
      </c>
      <c r="Y180" s="169">
        <f>X180*K180</f>
        <v>0</v>
      </c>
      <c r="Z180" s="169">
        <v>0</v>
      </c>
      <c r="AA180" s="170">
        <f>Z180*K180</f>
        <v>0</v>
      </c>
      <c r="AR180" s="22" t="s">
        <v>184</v>
      </c>
      <c r="AT180" s="22" t="s">
        <v>157</v>
      </c>
      <c r="AU180" s="22" t="s">
        <v>120</v>
      </c>
      <c r="AY180" s="22" t="s">
        <v>156</v>
      </c>
      <c r="BE180" s="109">
        <f>IF(U180="základní",N180,0)</f>
        <v>0</v>
      </c>
      <c r="BF180" s="109">
        <f>IF(U180="snížená",N180,0)</f>
        <v>0</v>
      </c>
      <c r="BG180" s="109">
        <f>IF(U180="zákl. přenesená",N180,0)</f>
        <v>0</v>
      </c>
      <c r="BH180" s="109">
        <f>IF(U180="sníž. přenesená",N180,0)</f>
        <v>0</v>
      </c>
      <c r="BI180" s="109">
        <f>IF(U180="nulová",N180,0)</f>
        <v>0</v>
      </c>
      <c r="BJ180" s="22" t="s">
        <v>86</v>
      </c>
      <c r="BK180" s="109">
        <f>ROUND(L180*K180,2)</f>
        <v>0</v>
      </c>
      <c r="BL180" s="22" t="s">
        <v>184</v>
      </c>
      <c r="BM180" s="22" t="s">
        <v>316</v>
      </c>
    </row>
    <row r="181" spans="2:65" s="10" customFormat="1" ht="14.4" customHeight="1">
      <c r="B181" s="175"/>
      <c r="C181" s="176"/>
      <c r="D181" s="176"/>
      <c r="E181" s="177" t="s">
        <v>5</v>
      </c>
      <c r="F181" s="278" t="s">
        <v>317</v>
      </c>
      <c r="G181" s="279"/>
      <c r="H181" s="279"/>
      <c r="I181" s="279"/>
      <c r="J181" s="176"/>
      <c r="K181" s="177" t="s">
        <v>5</v>
      </c>
      <c r="L181" s="176"/>
      <c r="M181" s="176"/>
      <c r="N181" s="176"/>
      <c r="O181" s="176"/>
      <c r="P181" s="176"/>
      <c r="Q181" s="176"/>
      <c r="R181" s="178"/>
      <c r="T181" s="179"/>
      <c r="U181" s="176"/>
      <c r="V181" s="176"/>
      <c r="W181" s="176"/>
      <c r="X181" s="176"/>
      <c r="Y181" s="176"/>
      <c r="Z181" s="176"/>
      <c r="AA181" s="180"/>
      <c r="AT181" s="181" t="s">
        <v>169</v>
      </c>
      <c r="AU181" s="181" t="s">
        <v>120</v>
      </c>
      <c r="AV181" s="10" t="s">
        <v>86</v>
      </c>
      <c r="AW181" s="10" t="s">
        <v>35</v>
      </c>
      <c r="AX181" s="10" t="s">
        <v>78</v>
      </c>
      <c r="AY181" s="181" t="s">
        <v>156</v>
      </c>
    </row>
    <row r="182" spans="2:65" s="10" customFormat="1" ht="14.4" customHeight="1">
      <c r="B182" s="175"/>
      <c r="C182" s="176"/>
      <c r="D182" s="176"/>
      <c r="E182" s="177" t="s">
        <v>5</v>
      </c>
      <c r="F182" s="280" t="s">
        <v>318</v>
      </c>
      <c r="G182" s="281"/>
      <c r="H182" s="281"/>
      <c r="I182" s="281"/>
      <c r="J182" s="176"/>
      <c r="K182" s="177" t="s">
        <v>5</v>
      </c>
      <c r="L182" s="176"/>
      <c r="M182" s="176"/>
      <c r="N182" s="176"/>
      <c r="O182" s="176"/>
      <c r="P182" s="176"/>
      <c r="Q182" s="176"/>
      <c r="R182" s="178"/>
      <c r="T182" s="179"/>
      <c r="U182" s="176"/>
      <c r="V182" s="176"/>
      <c r="W182" s="176"/>
      <c r="X182" s="176"/>
      <c r="Y182" s="176"/>
      <c r="Z182" s="176"/>
      <c r="AA182" s="180"/>
      <c r="AT182" s="181" t="s">
        <v>169</v>
      </c>
      <c r="AU182" s="181" t="s">
        <v>120</v>
      </c>
      <c r="AV182" s="10" t="s">
        <v>86</v>
      </c>
      <c r="AW182" s="10" t="s">
        <v>35</v>
      </c>
      <c r="AX182" s="10" t="s">
        <v>78</v>
      </c>
      <c r="AY182" s="181" t="s">
        <v>156</v>
      </c>
    </row>
    <row r="183" spans="2:65" s="11" customFormat="1" ht="14.4" customHeight="1">
      <c r="B183" s="182"/>
      <c r="C183" s="183"/>
      <c r="D183" s="183"/>
      <c r="E183" s="184" t="s">
        <v>5</v>
      </c>
      <c r="F183" s="282" t="s">
        <v>319</v>
      </c>
      <c r="G183" s="283"/>
      <c r="H183" s="283"/>
      <c r="I183" s="283"/>
      <c r="J183" s="183"/>
      <c r="K183" s="185">
        <v>0.40400000000000003</v>
      </c>
      <c r="L183" s="183"/>
      <c r="M183" s="183"/>
      <c r="N183" s="183"/>
      <c r="O183" s="183"/>
      <c r="P183" s="183"/>
      <c r="Q183" s="183"/>
      <c r="R183" s="186"/>
      <c r="T183" s="187"/>
      <c r="U183" s="183"/>
      <c r="V183" s="183"/>
      <c r="W183" s="183"/>
      <c r="X183" s="183"/>
      <c r="Y183" s="183"/>
      <c r="Z183" s="183"/>
      <c r="AA183" s="188"/>
      <c r="AT183" s="189" t="s">
        <v>169</v>
      </c>
      <c r="AU183" s="189" t="s">
        <v>120</v>
      </c>
      <c r="AV183" s="11" t="s">
        <v>120</v>
      </c>
      <c r="AW183" s="11" t="s">
        <v>35</v>
      </c>
      <c r="AX183" s="11" t="s">
        <v>78</v>
      </c>
      <c r="AY183" s="189" t="s">
        <v>156</v>
      </c>
    </row>
    <row r="184" spans="2:65" s="10" customFormat="1" ht="14.4" customHeight="1">
      <c r="B184" s="175"/>
      <c r="C184" s="176"/>
      <c r="D184" s="176"/>
      <c r="E184" s="177" t="s">
        <v>5</v>
      </c>
      <c r="F184" s="280" t="s">
        <v>320</v>
      </c>
      <c r="G184" s="281"/>
      <c r="H184" s="281"/>
      <c r="I184" s="281"/>
      <c r="J184" s="176"/>
      <c r="K184" s="177" t="s">
        <v>5</v>
      </c>
      <c r="L184" s="176"/>
      <c r="M184" s="176"/>
      <c r="N184" s="176"/>
      <c r="O184" s="176"/>
      <c r="P184" s="176"/>
      <c r="Q184" s="176"/>
      <c r="R184" s="178"/>
      <c r="T184" s="179"/>
      <c r="U184" s="176"/>
      <c r="V184" s="176"/>
      <c r="W184" s="176"/>
      <c r="X184" s="176"/>
      <c r="Y184" s="176"/>
      <c r="Z184" s="176"/>
      <c r="AA184" s="180"/>
      <c r="AT184" s="181" t="s">
        <v>169</v>
      </c>
      <c r="AU184" s="181" t="s">
        <v>120</v>
      </c>
      <c r="AV184" s="10" t="s">
        <v>86</v>
      </c>
      <c r="AW184" s="10" t="s">
        <v>35</v>
      </c>
      <c r="AX184" s="10" t="s">
        <v>78</v>
      </c>
      <c r="AY184" s="181" t="s">
        <v>156</v>
      </c>
    </row>
    <row r="185" spans="2:65" s="11" customFormat="1" ht="14.4" customHeight="1">
      <c r="B185" s="182"/>
      <c r="C185" s="183"/>
      <c r="D185" s="183"/>
      <c r="E185" s="184" t="s">
        <v>5</v>
      </c>
      <c r="F185" s="282" t="s">
        <v>321</v>
      </c>
      <c r="G185" s="283"/>
      <c r="H185" s="283"/>
      <c r="I185" s="283"/>
      <c r="J185" s="183"/>
      <c r="K185" s="185">
        <v>1.6E-2</v>
      </c>
      <c r="L185" s="183"/>
      <c r="M185" s="183"/>
      <c r="N185" s="183"/>
      <c r="O185" s="183"/>
      <c r="P185" s="183"/>
      <c r="Q185" s="183"/>
      <c r="R185" s="186"/>
      <c r="T185" s="187"/>
      <c r="U185" s="183"/>
      <c r="V185" s="183"/>
      <c r="W185" s="183"/>
      <c r="X185" s="183"/>
      <c r="Y185" s="183"/>
      <c r="Z185" s="183"/>
      <c r="AA185" s="188"/>
      <c r="AT185" s="189" t="s">
        <v>169</v>
      </c>
      <c r="AU185" s="189" t="s">
        <v>120</v>
      </c>
      <c r="AV185" s="11" t="s">
        <v>120</v>
      </c>
      <c r="AW185" s="11" t="s">
        <v>35</v>
      </c>
      <c r="AX185" s="11" t="s">
        <v>78</v>
      </c>
      <c r="AY185" s="189" t="s">
        <v>156</v>
      </c>
    </row>
    <row r="186" spans="2:65" s="10" customFormat="1" ht="14.4" customHeight="1">
      <c r="B186" s="175"/>
      <c r="C186" s="176"/>
      <c r="D186" s="176"/>
      <c r="E186" s="177" t="s">
        <v>5</v>
      </c>
      <c r="F186" s="280" t="s">
        <v>322</v>
      </c>
      <c r="G186" s="281"/>
      <c r="H186" s="281"/>
      <c r="I186" s="281"/>
      <c r="J186" s="176"/>
      <c r="K186" s="177" t="s">
        <v>5</v>
      </c>
      <c r="L186" s="176"/>
      <c r="M186" s="176"/>
      <c r="N186" s="176"/>
      <c r="O186" s="176"/>
      <c r="P186" s="176"/>
      <c r="Q186" s="176"/>
      <c r="R186" s="178"/>
      <c r="T186" s="179"/>
      <c r="U186" s="176"/>
      <c r="V186" s="176"/>
      <c r="W186" s="176"/>
      <c r="X186" s="176"/>
      <c r="Y186" s="176"/>
      <c r="Z186" s="176"/>
      <c r="AA186" s="180"/>
      <c r="AT186" s="181" t="s">
        <v>169</v>
      </c>
      <c r="AU186" s="181" t="s">
        <v>120</v>
      </c>
      <c r="AV186" s="10" t="s">
        <v>86</v>
      </c>
      <c r="AW186" s="10" t="s">
        <v>35</v>
      </c>
      <c r="AX186" s="10" t="s">
        <v>78</v>
      </c>
      <c r="AY186" s="181" t="s">
        <v>156</v>
      </c>
    </row>
    <row r="187" spans="2:65" s="11" customFormat="1" ht="14.4" customHeight="1">
      <c r="B187" s="182"/>
      <c r="C187" s="183"/>
      <c r="D187" s="183"/>
      <c r="E187" s="184" t="s">
        <v>5</v>
      </c>
      <c r="F187" s="282" t="s">
        <v>323</v>
      </c>
      <c r="G187" s="283"/>
      <c r="H187" s="283"/>
      <c r="I187" s="283"/>
      <c r="J187" s="183"/>
      <c r="K187" s="185">
        <v>0.13200000000000001</v>
      </c>
      <c r="L187" s="183"/>
      <c r="M187" s="183"/>
      <c r="N187" s="183"/>
      <c r="O187" s="183"/>
      <c r="P187" s="183"/>
      <c r="Q187" s="183"/>
      <c r="R187" s="186"/>
      <c r="T187" s="187"/>
      <c r="U187" s="183"/>
      <c r="V187" s="183"/>
      <c r="W187" s="183"/>
      <c r="X187" s="183"/>
      <c r="Y187" s="183"/>
      <c r="Z187" s="183"/>
      <c r="AA187" s="188"/>
      <c r="AT187" s="189" t="s">
        <v>169</v>
      </c>
      <c r="AU187" s="189" t="s">
        <v>120</v>
      </c>
      <c r="AV187" s="11" t="s">
        <v>120</v>
      </c>
      <c r="AW187" s="11" t="s">
        <v>35</v>
      </c>
      <c r="AX187" s="11" t="s">
        <v>78</v>
      </c>
      <c r="AY187" s="189" t="s">
        <v>156</v>
      </c>
    </row>
    <row r="188" spans="2:65" s="10" customFormat="1" ht="14.4" customHeight="1">
      <c r="B188" s="175"/>
      <c r="C188" s="176"/>
      <c r="D188" s="176"/>
      <c r="E188" s="177" t="s">
        <v>5</v>
      </c>
      <c r="F188" s="280" t="s">
        <v>324</v>
      </c>
      <c r="G188" s="281"/>
      <c r="H188" s="281"/>
      <c r="I188" s="281"/>
      <c r="J188" s="176"/>
      <c r="K188" s="177" t="s">
        <v>5</v>
      </c>
      <c r="L188" s="176"/>
      <c r="M188" s="176"/>
      <c r="N188" s="176"/>
      <c r="O188" s="176"/>
      <c r="P188" s="176"/>
      <c r="Q188" s="176"/>
      <c r="R188" s="178"/>
      <c r="T188" s="179"/>
      <c r="U188" s="176"/>
      <c r="V188" s="176"/>
      <c r="W188" s="176"/>
      <c r="X188" s="176"/>
      <c r="Y188" s="176"/>
      <c r="Z188" s="176"/>
      <c r="AA188" s="180"/>
      <c r="AT188" s="181" t="s">
        <v>169</v>
      </c>
      <c r="AU188" s="181" t="s">
        <v>120</v>
      </c>
      <c r="AV188" s="10" t="s">
        <v>86</v>
      </c>
      <c r="AW188" s="10" t="s">
        <v>35</v>
      </c>
      <c r="AX188" s="10" t="s">
        <v>78</v>
      </c>
      <c r="AY188" s="181" t="s">
        <v>156</v>
      </c>
    </row>
    <row r="189" spans="2:65" s="11" customFormat="1" ht="14.4" customHeight="1">
      <c r="B189" s="182"/>
      <c r="C189" s="183"/>
      <c r="D189" s="183"/>
      <c r="E189" s="184" t="s">
        <v>5</v>
      </c>
      <c r="F189" s="282" t="s">
        <v>325</v>
      </c>
      <c r="G189" s="283"/>
      <c r="H189" s="283"/>
      <c r="I189" s="283"/>
      <c r="J189" s="183"/>
      <c r="K189" s="185">
        <v>0.114</v>
      </c>
      <c r="L189" s="183"/>
      <c r="M189" s="183"/>
      <c r="N189" s="183"/>
      <c r="O189" s="183"/>
      <c r="P189" s="183"/>
      <c r="Q189" s="183"/>
      <c r="R189" s="186"/>
      <c r="T189" s="187"/>
      <c r="U189" s="183"/>
      <c r="V189" s="183"/>
      <c r="W189" s="183"/>
      <c r="X189" s="183"/>
      <c r="Y189" s="183"/>
      <c r="Z189" s="183"/>
      <c r="AA189" s="188"/>
      <c r="AT189" s="189" t="s">
        <v>169</v>
      </c>
      <c r="AU189" s="189" t="s">
        <v>120</v>
      </c>
      <c r="AV189" s="11" t="s">
        <v>120</v>
      </c>
      <c r="AW189" s="11" t="s">
        <v>35</v>
      </c>
      <c r="AX189" s="11" t="s">
        <v>78</v>
      </c>
      <c r="AY189" s="189" t="s">
        <v>156</v>
      </c>
    </row>
    <row r="190" spans="2:65" s="13" customFormat="1" ht="14.4" customHeight="1">
      <c r="B190" s="199"/>
      <c r="C190" s="200"/>
      <c r="D190" s="200"/>
      <c r="E190" s="201" t="s">
        <v>5</v>
      </c>
      <c r="F190" s="296" t="s">
        <v>326</v>
      </c>
      <c r="G190" s="297"/>
      <c r="H190" s="297"/>
      <c r="I190" s="297"/>
      <c r="J190" s="200"/>
      <c r="K190" s="202">
        <v>0.66600000000000004</v>
      </c>
      <c r="L190" s="200"/>
      <c r="M190" s="200"/>
      <c r="N190" s="200"/>
      <c r="O190" s="200"/>
      <c r="P190" s="200"/>
      <c r="Q190" s="200"/>
      <c r="R190" s="203"/>
      <c r="T190" s="204"/>
      <c r="U190" s="200"/>
      <c r="V190" s="200"/>
      <c r="W190" s="200"/>
      <c r="X190" s="200"/>
      <c r="Y190" s="200"/>
      <c r="Z190" s="200"/>
      <c r="AA190" s="205"/>
      <c r="AT190" s="206" t="s">
        <v>169</v>
      </c>
      <c r="AU190" s="206" t="s">
        <v>120</v>
      </c>
      <c r="AV190" s="13" t="s">
        <v>155</v>
      </c>
      <c r="AW190" s="13" t="s">
        <v>35</v>
      </c>
      <c r="AX190" s="13" t="s">
        <v>78</v>
      </c>
      <c r="AY190" s="206" t="s">
        <v>156</v>
      </c>
    </row>
    <row r="191" spans="2:65" s="10" customFormat="1" ht="14.4" customHeight="1">
      <c r="B191" s="175"/>
      <c r="C191" s="176"/>
      <c r="D191" s="176"/>
      <c r="E191" s="177" t="s">
        <v>5</v>
      </c>
      <c r="F191" s="280" t="s">
        <v>327</v>
      </c>
      <c r="G191" s="281"/>
      <c r="H191" s="281"/>
      <c r="I191" s="281"/>
      <c r="J191" s="176"/>
      <c r="K191" s="177" t="s">
        <v>5</v>
      </c>
      <c r="L191" s="176"/>
      <c r="M191" s="176"/>
      <c r="N191" s="176"/>
      <c r="O191" s="176"/>
      <c r="P191" s="176"/>
      <c r="Q191" s="176"/>
      <c r="R191" s="178"/>
      <c r="T191" s="179"/>
      <c r="U191" s="176"/>
      <c r="V191" s="176"/>
      <c r="W191" s="176"/>
      <c r="X191" s="176"/>
      <c r="Y191" s="176"/>
      <c r="Z191" s="176"/>
      <c r="AA191" s="180"/>
      <c r="AT191" s="181" t="s">
        <v>169</v>
      </c>
      <c r="AU191" s="181" t="s">
        <v>120</v>
      </c>
      <c r="AV191" s="10" t="s">
        <v>86</v>
      </c>
      <c r="AW191" s="10" t="s">
        <v>35</v>
      </c>
      <c r="AX191" s="10" t="s">
        <v>78</v>
      </c>
      <c r="AY191" s="181" t="s">
        <v>156</v>
      </c>
    </row>
    <row r="192" spans="2:65" s="11" customFormat="1" ht="14.4" customHeight="1">
      <c r="B192" s="182"/>
      <c r="C192" s="183"/>
      <c r="D192" s="183"/>
      <c r="E192" s="184" t="s">
        <v>5</v>
      </c>
      <c r="F192" s="282" t="s">
        <v>328</v>
      </c>
      <c r="G192" s="283"/>
      <c r="H192" s="283"/>
      <c r="I192" s="283"/>
      <c r="J192" s="183"/>
      <c r="K192" s="185">
        <v>3.3000000000000002E-2</v>
      </c>
      <c r="L192" s="183"/>
      <c r="M192" s="183"/>
      <c r="N192" s="183"/>
      <c r="O192" s="183"/>
      <c r="P192" s="183"/>
      <c r="Q192" s="183"/>
      <c r="R192" s="186"/>
      <c r="T192" s="187"/>
      <c r="U192" s="183"/>
      <c r="V192" s="183"/>
      <c r="W192" s="183"/>
      <c r="X192" s="183"/>
      <c r="Y192" s="183"/>
      <c r="Z192" s="183"/>
      <c r="AA192" s="188"/>
      <c r="AT192" s="189" t="s">
        <v>169</v>
      </c>
      <c r="AU192" s="189" t="s">
        <v>120</v>
      </c>
      <c r="AV192" s="11" t="s">
        <v>120</v>
      </c>
      <c r="AW192" s="11" t="s">
        <v>35</v>
      </c>
      <c r="AX192" s="11" t="s">
        <v>78</v>
      </c>
      <c r="AY192" s="189" t="s">
        <v>156</v>
      </c>
    </row>
    <row r="193" spans="2:65" s="10" customFormat="1" ht="14.4" customHeight="1">
      <c r="B193" s="175"/>
      <c r="C193" s="176"/>
      <c r="D193" s="176"/>
      <c r="E193" s="177" t="s">
        <v>5</v>
      </c>
      <c r="F193" s="280" t="s">
        <v>329</v>
      </c>
      <c r="G193" s="281"/>
      <c r="H193" s="281"/>
      <c r="I193" s="281"/>
      <c r="J193" s="176"/>
      <c r="K193" s="177" t="s">
        <v>5</v>
      </c>
      <c r="L193" s="176"/>
      <c r="M193" s="176"/>
      <c r="N193" s="176"/>
      <c r="O193" s="176"/>
      <c r="P193" s="176"/>
      <c r="Q193" s="176"/>
      <c r="R193" s="178"/>
      <c r="T193" s="179"/>
      <c r="U193" s="176"/>
      <c r="V193" s="176"/>
      <c r="W193" s="176"/>
      <c r="X193" s="176"/>
      <c r="Y193" s="176"/>
      <c r="Z193" s="176"/>
      <c r="AA193" s="180"/>
      <c r="AT193" s="181" t="s">
        <v>169</v>
      </c>
      <c r="AU193" s="181" t="s">
        <v>120</v>
      </c>
      <c r="AV193" s="10" t="s">
        <v>86</v>
      </c>
      <c r="AW193" s="10" t="s">
        <v>35</v>
      </c>
      <c r="AX193" s="10" t="s">
        <v>78</v>
      </c>
      <c r="AY193" s="181" t="s">
        <v>156</v>
      </c>
    </row>
    <row r="194" spans="2:65" s="12" customFormat="1" ht="14.4" customHeight="1">
      <c r="B194" s="191"/>
      <c r="C194" s="192"/>
      <c r="D194" s="192"/>
      <c r="E194" s="193" t="s">
        <v>5</v>
      </c>
      <c r="F194" s="294" t="s">
        <v>265</v>
      </c>
      <c r="G194" s="295"/>
      <c r="H194" s="295"/>
      <c r="I194" s="295"/>
      <c r="J194" s="192"/>
      <c r="K194" s="194">
        <v>0.69899999999999995</v>
      </c>
      <c r="L194" s="192"/>
      <c r="M194" s="192"/>
      <c r="N194" s="192"/>
      <c r="O194" s="192"/>
      <c r="P194" s="192"/>
      <c r="Q194" s="192"/>
      <c r="R194" s="195"/>
      <c r="T194" s="196"/>
      <c r="U194" s="192"/>
      <c r="V194" s="192"/>
      <c r="W194" s="192"/>
      <c r="X194" s="192"/>
      <c r="Y194" s="192"/>
      <c r="Z194" s="192"/>
      <c r="AA194" s="197"/>
      <c r="AT194" s="198" t="s">
        <v>169</v>
      </c>
      <c r="AU194" s="198" t="s">
        <v>120</v>
      </c>
      <c r="AV194" s="12" t="s">
        <v>184</v>
      </c>
      <c r="AW194" s="12" t="s">
        <v>35</v>
      </c>
      <c r="AX194" s="12" t="s">
        <v>86</v>
      </c>
      <c r="AY194" s="198" t="s">
        <v>156</v>
      </c>
    </row>
    <row r="195" spans="2:65" s="1" customFormat="1" ht="79.8" customHeight="1">
      <c r="B195" s="135"/>
      <c r="C195" s="171" t="s">
        <v>330</v>
      </c>
      <c r="D195" s="171" t="s">
        <v>162</v>
      </c>
      <c r="E195" s="172" t="s">
        <v>331</v>
      </c>
      <c r="F195" s="275" t="s">
        <v>332</v>
      </c>
      <c r="G195" s="275"/>
      <c r="H195" s="275"/>
      <c r="I195" s="275"/>
      <c r="J195" s="173" t="s">
        <v>305</v>
      </c>
      <c r="K195" s="174">
        <v>0.69899999999999995</v>
      </c>
      <c r="L195" s="276">
        <v>0</v>
      </c>
      <c r="M195" s="276"/>
      <c r="N195" s="277">
        <f>ROUND(L195*K195,2)</f>
        <v>0</v>
      </c>
      <c r="O195" s="274"/>
      <c r="P195" s="274"/>
      <c r="Q195" s="274"/>
      <c r="R195" s="138"/>
      <c r="T195" s="168" t="s">
        <v>5</v>
      </c>
      <c r="U195" s="47" t="s">
        <v>43</v>
      </c>
      <c r="V195" s="39"/>
      <c r="W195" s="169">
        <f>V195*K195</f>
        <v>0</v>
      </c>
      <c r="X195" s="169">
        <v>0</v>
      </c>
      <c r="Y195" s="169">
        <f>X195*K195</f>
        <v>0</v>
      </c>
      <c r="Z195" s="169">
        <v>0</v>
      </c>
      <c r="AA195" s="170">
        <f>Z195*K195</f>
        <v>0</v>
      </c>
      <c r="AR195" s="22" t="s">
        <v>200</v>
      </c>
      <c r="AT195" s="22" t="s">
        <v>162</v>
      </c>
      <c r="AU195" s="22" t="s">
        <v>120</v>
      </c>
      <c r="AY195" s="22" t="s">
        <v>156</v>
      </c>
      <c r="BE195" s="109">
        <f>IF(U195="základní",N195,0)</f>
        <v>0</v>
      </c>
      <c r="BF195" s="109">
        <f>IF(U195="snížená",N195,0)</f>
        <v>0</v>
      </c>
      <c r="BG195" s="109">
        <f>IF(U195="zákl. přenesená",N195,0)</f>
        <v>0</v>
      </c>
      <c r="BH195" s="109">
        <f>IF(U195="sníž. přenesená",N195,0)</f>
        <v>0</v>
      </c>
      <c r="BI195" s="109">
        <f>IF(U195="nulová",N195,0)</f>
        <v>0</v>
      </c>
      <c r="BJ195" s="22" t="s">
        <v>86</v>
      </c>
      <c r="BK195" s="109">
        <f>ROUND(L195*K195,2)</f>
        <v>0</v>
      </c>
      <c r="BL195" s="22" t="s">
        <v>184</v>
      </c>
      <c r="BM195" s="22" t="s">
        <v>333</v>
      </c>
    </row>
    <row r="196" spans="2:65" s="1" customFormat="1" ht="34.200000000000003" customHeight="1">
      <c r="B196" s="135"/>
      <c r="C196" s="164" t="s">
        <v>334</v>
      </c>
      <c r="D196" s="164" t="s">
        <v>157</v>
      </c>
      <c r="E196" s="165" t="s">
        <v>335</v>
      </c>
      <c r="F196" s="272" t="s">
        <v>336</v>
      </c>
      <c r="G196" s="272"/>
      <c r="H196" s="272"/>
      <c r="I196" s="272"/>
      <c r="J196" s="166" t="s">
        <v>165</v>
      </c>
      <c r="K196" s="167">
        <v>16</v>
      </c>
      <c r="L196" s="273">
        <v>0</v>
      </c>
      <c r="M196" s="273"/>
      <c r="N196" s="274">
        <f>ROUND(L196*K196,2)</f>
        <v>0</v>
      </c>
      <c r="O196" s="274"/>
      <c r="P196" s="274"/>
      <c r="Q196" s="274"/>
      <c r="R196" s="138"/>
      <c r="T196" s="168" t="s">
        <v>5</v>
      </c>
      <c r="U196" s="47" t="s">
        <v>43</v>
      </c>
      <c r="V196" s="39"/>
      <c r="W196" s="169">
        <f>V196*K196</f>
        <v>0</v>
      </c>
      <c r="X196" s="169">
        <v>2.0000000000000002E-5</v>
      </c>
      <c r="Y196" s="169">
        <f>X196*K196</f>
        <v>3.2000000000000003E-4</v>
      </c>
      <c r="Z196" s="169">
        <v>0</v>
      </c>
      <c r="AA196" s="170">
        <f>Z196*K196</f>
        <v>0</v>
      </c>
      <c r="AR196" s="22" t="s">
        <v>184</v>
      </c>
      <c r="AT196" s="22" t="s">
        <v>157</v>
      </c>
      <c r="AU196" s="22" t="s">
        <v>120</v>
      </c>
      <c r="AY196" s="22" t="s">
        <v>156</v>
      </c>
      <c r="BE196" s="109">
        <f>IF(U196="základní",N196,0)</f>
        <v>0</v>
      </c>
      <c r="BF196" s="109">
        <f>IF(U196="snížená",N196,0)</f>
        <v>0</v>
      </c>
      <c r="BG196" s="109">
        <f>IF(U196="zákl. přenesená",N196,0)</f>
        <v>0</v>
      </c>
      <c r="BH196" s="109">
        <f>IF(U196="sníž. přenesená",N196,0)</f>
        <v>0</v>
      </c>
      <c r="BI196" s="109">
        <f>IF(U196="nulová",N196,0)</f>
        <v>0</v>
      </c>
      <c r="BJ196" s="22" t="s">
        <v>86</v>
      </c>
      <c r="BK196" s="109">
        <f>ROUND(L196*K196,2)</f>
        <v>0</v>
      </c>
      <c r="BL196" s="22" t="s">
        <v>184</v>
      </c>
      <c r="BM196" s="22" t="s">
        <v>337</v>
      </c>
    </row>
    <row r="197" spans="2:65" s="11" customFormat="1" ht="22.8" customHeight="1">
      <c r="B197" s="182"/>
      <c r="C197" s="183"/>
      <c r="D197" s="183"/>
      <c r="E197" s="184" t="s">
        <v>5</v>
      </c>
      <c r="F197" s="292" t="s">
        <v>338</v>
      </c>
      <c r="G197" s="293"/>
      <c r="H197" s="293"/>
      <c r="I197" s="293"/>
      <c r="J197" s="183"/>
      <c r="K197" s="185">
        <v>16</v>
      </c>
      <c r="L197" s="183"/>
      <c r="M197" s="183"/>
      <c r="N197" s="183"/>
      <c r="O197" s="183"/>
      <c r="P197" s="183"/>
      <c r="Q197" s="183"/>
      <c r="R197" s="186"/>
      <c r="T197" s="187"/>
      <c r="U197" s="183"/>
      <c r="V197" s="183"/>
      <c r="W197" s="183"/>
      <c r="X197" s="183"/>
      <c r="Y197" s="183"/>
      <c r="Z197" s="183"/>
      <c r="AA197" s="188"/>
      <c r="AT197" s="189" t="s">
        <v>169</v>
      </c>
      <c r="AU197" s="189" t="s">
        <v>120</v>
      </c>
      <c r="AV197" s="11" t="s">
        <v>120</v>
      </c>
      <c r="AW197" s="11" t="s">
        <v>35</v>
      </c>
      <c r="AX197" s="11" t="s">
        <v>86</v>
      </c>
      <c r="AY197" s="189" t="s">
        <v>156</v>
      </c>
    </row>
    <row r="198" spans="2:65" s="1" customFormat="1" ht="22.8" customHeight="1">
      <c r="B198" s="135"/>
      <c r="C198" s="164" t="s">
        <v>10</v>
      </c>
      <c r="D198" s="164" t="s">
        <v>157</v>
      </c>
      <c r="E198" s="165" t="s">
        <v>339</v>
      </c>
      <c r="F198" s="272" t="s">
        <v>340</v>
      </c>
      <c r="G198" s="272"/>
      <c r="H198" s="272"/>
      <c r="I198" s="272"/>
      <c r="J198" s="166" t="s">
        <v>165</v>
      </c>
      <c r="K198" s="167">
        <v>16</v>
      </c>
      <c r="L198" s="273">
        <v>0</v>
      </c>
      <c r="M198" s="273"/>
      <c r="N198" s="274">
        <f>ROUND(L198*K198,2)</f>
        <v>0</v>
      </c>
      <c r="O198" s="274"/>
      <c r="P198" s="274"/>
      <c r="Q198" s="274"/>
      <c r="R198" s="138"/>
      <c r="T198" s="168" t="s">
        <v>5</v>
      </c>
      <c r="U198" s="47" t="s">
        <v>43</v>
      </c>
      <c r="V198" s="39"/>
      <c r="W198" s="169">
        <f>V198*K198</f>
        <v>0</v>
      </c>
      <c r="X198" s="169">
        <v>2.7E-4</v>
      </c>
      <c r="Y198" s="169">
        <f>X198*K198</f>
        <v>4.3200000000000001E-3</v>
      </c>
      <c r="Z198" s="169">
        <v>0</v>
      </c>
      <c r="AA198" s="170">
        <f>Z198*K198</f>
        <v>0</v>
      </c>
      <c r="AR198" s="22" t="s">
        <v>184</v>
      </c>
      <c r="AT198" s="22" t="s">
        <v>157</v>
      </c>
      <c r="AU198" s="22" t="s">
        <v>120</v>
      </c>
      <c r="AY198" s="22" t="s">
        <v>156</v>
      </c>
      <c r="BE198" s="109">
        <f>IF(U198="základní",N198,0)</f>
        <v>0</v>
      </c>
      <c r="BF198" s="109">
        <f>IF(U198="snížená",N198,0)</f>
        <v>0</v>
      </c>
      <c r="BG198" s="109">
        <f>IF(U198="zákl. přenesená",N198,0)</f>
        <v>0</v>
      </c>
      <c r="BH198" s="109">
        <f>IF(U198="sníž. přenesená",N198,0)</f>
        <v>0</v>
      </c>
      <c r="BI198" s="109">
        <f>IF(U198="nulová",N198,0)</f>
        <v>0</v>
      </c>
      <c r="BJ198" s="22" t="s">
        <v>86</v>
      </c>
      <c r="BK198" s="109">
        <f>ROUND(L198*K198,2)</f>
        <v>0</v>
      </c>
      <c r="BL198" s="22" t="s">
        <v>184</v>
      </c>
      <c r="BM198" s="22" t="s">
        <v>341</v>
      </c>
    </row>
    <row r="199" spans="2:65" s="11" customFormat="1" ht="22.8" customHeight="1">
      <c r="B199" s="182"/>
      <c r="C199" s="183"/>
      <c r="D199" s="183"/>
      <c r="E199" s="184" t="s">
        <v>5</v>
      </c>
      <c r="F199" s="292" t="s">
        <v>338</v>
      </c>
      <c r="G199" s="293"/>
      <c r="H199" s="293"/>
      <c r="I199" s="293"/>
      <c r="J199" s="183"/>
      <c r="K199" s="185">
        <v>16</v>
      </c>
      <c r="L199" s="183"/>
      <c r="M199" s="183"/>
      <c r="N199" s="183"/>
      <c r="O199" s="183"/>
      <c r="P199" s="183"/>
      <c r="Q199" s="183"/>
      <c r="R199" s="186"/>
      <c r="T199" s="187"/>
      <c r="U199" s="183"/>
      <c r="V199" s="183"/>
      <c r="W199" s="183"/>
      <c r="X199" s="183"/>
      <c r="Y199" s="183"/>
      <c r="Z199" s="183"/>
      <c r="AA199" s="188"/>
      <c r="AT199" s="189" t="s">
        <v>169</v>
      </c>
      <c r="AU199" s="189" t="s">
        <v>120</v>
      </c>
      <c r="AV199" s="11" t="s">
        <v>120</v>
      </c>
      <c r="AW199" s="11" t="s">
        <v>35</v>
      </c>
      <c r="AX199" s="11" t="s">
        <v>86</v>
      </c>
      <c r="AY199" s="189" t="s">
        <v>156</v>
      </c>
    </row>
    <row r="200" spans="2:65" s="9" customFormat="1" ht="29.85" customHeight="1">
      <c r="B200" s="153"/>
      <c r="C200" s="154"/>
      <c r="D200" s="163" t="s">
        <v>226</v>
      </c>
      <c r="E200" s="163"/>
      <c r="F200" s="163"/>
      <c r="G200" s="163"/>
      <c r="H200" s="163"/>
      <c r="I200" s="163"/>
      <c r="J200" s="163"/>
      <c r="K200" s="163"/>
      <c r="L200" s="163"/>
      <c r="M200" s="163"/>
      <c r="N200" s="287">
        <f>BK200</f>
        <v>0</v>
      </c>
      <c r="O200" s="288"/>
      <c r="P200" s="288"/>
      <c r="Q200" s="288"/>
      <c r="R200" s="156"/>
      <c r="T200" s="157"/>
      <c r="U200" s="154"/>
      <c r="V200" s="154"/>
      <c r="W200" s="158">
        <f>W201</f>
        <v>0</v>
      </c>
      <c r="X200" s="154"/>
      <c r="Y200" s="158">
        <f>Y201</f>
        <v>0</v>
      </c>
      <c r="Z200" s="154"/>
      <c r="AA200" s="159">
        <f>AA201</f>
        <v>0</v>
      </c>
      <c r="AR200" s="160" t="s">
        <v>86</v>
      </c>
      <c r="AT200" s="161" t="s">
        <v>77</v>
      </c>
      <c r="AU200" s="161" t="s">
        <v>86</v>
      </c>
      <c r="AY200" s="160" t="s">
        <v>156</v>
      </c>
      <c r="BK200" s="162">
        <f>BK201</f>
        <v>0</v>
      </c>
    </row>
    <row r="201" spans="2:65" s="1" customFormat="1" ht="22.8" customHeight="1">
      <c r="B201" s="135"/>
      <c r="C201" s="164" t="s">
        <v>342</v>
      </c>
      <c r="D201" s="164" t="s">
        <v>157</v>
      </c>
      <c r="E201" s="165" t="s">
        <v>343</v>
      </c>
      <c r="F201" s="272" t="s">
        <v>344</v>
      </c>
      <c r="G201" s="272"/>
      <c r="H201" s="272"/>
      <c r="I201" s="272"/>
      <c r="J201" s="166" t="s">
        <v>305</v>
      </c>
      <c r="K201" s="167">
        <v>3.1320000000000001</v>
      </c>
      <c r="L201" s="273">
        <v>0</v>
      </c>
      <c r="M201" s="273"/>
      <c r="N201" s="274">
        <f>ROUND(L201*K201,2)</f>
        <v>0</v>
      </c>
      <c r="O201" s="274"/>
      <c r="P201" s="274"/>
      <c r="Q201" s="274"/>
      <c r="R201" s="138"/>
      <c r="T201" s="168" t="s">
        <v>5</v>
      </c>
      <c r="U201" s="47" t="s">
        <v>43</v>
      </c>
      <c r="V201" s="39"/>
      <c r="W201" s="169">
        <f>V201*K201</f>
        <v>0</v>
      </c>
      <c r="X201" s="169">
        <v>0</v>
      </c>
      <c r="Y201" s="169">
        <f>X201*K201</f>
        <v>0</v>
      </c>
      <c r="Z201" s="169">
        <v>0</v>
      </c>
      <c r="AA201" s="170">
        <f>Z201*K201</f>
        <v>0</v>
      </c>
      <c r="AR201" s="22" t="s">
        <v>184</v>
      </c>
      <c r="AT201" s="22" t="s">
        <v>157</v>
      </c>
      <c r="AU201" s="22" t="s">
        <v>120</v>
      </c>
      <c r="AY201" s="22" t="s">
        <v>156</v>
      </c>
      <c r="BE201" s="109">
        <f>IF(U201="základní",N201,0)</f>
        <v>0</v>
      </c>
      <c r="BF201" s="109">
        <f>IF(U201="snížená",N201,0)</f>
        <v>0</v>
      </c>
      <c r="BG201" s="109">
        <f>IF(U201="zákl. přenesená",N201,0)</f>
        <v>0</v>
      </c>
      <c r="BH201" s="109">
        <f>IF(U201="sníž. přenesená",N201,0)</f>
        <v>0</v>
      </c>
      <c r="BI201" s="109">
        <f>IF(U201="nulová",N201,0)</f>
        <v>0</v>
      </c>
      <c r="BJ201" s="22" t="s">
        <v>86</v>
      </c>
      <c r="BK201" s="109">
        <f>ROUND(L201*K201,2)</f>
        <v>0</v>
      </c>
      <c r="BL201" s="22" t="s">
        <v>184</v>
      </c>
      <c r="BM201" s="22" t="s">
        <v>345</v>
      </c>
    </row>
    <row r="202" spans="2:65" s="9" customFormat="1" ht="29.85" customHeight="1">
      <c r="B202" s="153"/>
      <c r="C202" s="154"/>
      <c r="D202" s="163" t="s">
        <v>227</v>
      </c>
      <c r="E202" s="163"/>
      <c r="F202" s="163"/>
      <c r="G202" s="163"/>
      <c r="H202" s="163"/>
      <c r="I202" s="163"/>
      <c r="J202" s="163"/>
      <c r="K202" s="163"/>
      <c r="L202" s="163"/>
      <c r="M202" s="163"/>
      <c r="N202" s="298">
        <f>BK202</f>
        <v>0</v>
      </c>
      <c r="O202" s="299"/>
      <c r="P202" s="299"/>
      <c r="Q202" s="299"/>
      <c r="R202" s="156"/>
      <c r="T202" s="157"/>
      <c r="U202" s="154"/>
      <c r="V202" s="154"/>
      <c r="W202" s="158">
        <f>W203</f>
        <v>0</v>
      </c>
      <c r="X202" s="154"/>
      <c r="Y202" s="158">
        <f>Y203</f>
        <v>0</v>
      </c>
      <c r="Z202" s="154"/>
      <c r="AA202" s="159">
        <f>AA203</f>
        <v>0</v>
      </c>
      <c r="AR202" s="160" t="s">
        <v>86</v>
      </c>
      <c r="AT202" s="161" t="s">
        <v>77</v>
      </c>
      <c r="AU202" s="161" t="s">
        <v>86</v>
      </c>
      <c r="AY202" s="160" t="s">
        <v>156</v>
      </c>
      <c r="BK202" s="162">
        <f>BK203</f>
        <v>0</v>
      </c>
    </row>
    <row r="203" spans="2:65" s="1" customFormat="1" ht="22.8" customHeight="1">
      <c r="B203" s="135"/>
      <c r="C203" s="164" t="s">
        <v>346</v>
      </c>
      <c r="D203" s="164" t="s">
        <v>157</v>
      </c>
      <c r="E203" s="165" t="s">
        <v>347</v>
      </c>
      <c r="F203" s="272" t="s">
        <v>348</v>
      </c>
      <c r="G203" s="272"/>
      <c r="H203" s="272"/>
      <c r="I203" s="272"/>
      <c r="J203" s="166" t="s">
        <v>305</v>
      </c>
      <c r="K203" s="167">
        <v>13.09</v>
      </c>
      <c r="L203" s="273">
        <v>0</v>
      </c>
      <c r="M203" s="273"/>
      <c r="N203" s="274">
        <f>ROUND(L203*K203,2)</f>
        <v>0</v>
      </c>
      <c r="O203" s="274"/>
      <c r="P203" s="274"/>
      <c r="Q203" s="274"/>
      <c r="R203" s="138"/>
      <c r="T203" s="168" t="s">
        <v>5</v>
      </c>
      <c r="U203" s="47" t="s">
        <v>43</v>
      </c>
      <c r="V203" s="39"/>
      <c r="W203" s="169">
        <f>V203*K203</f>
        <v>0</v>
      </c>
      <c r="X203" s="169">
        <v>0</v>
      </c>
      <c r="Y203" s="169">
        <f>X203*K203</f>
        <v>0</v>
      </c>
      <c r="Z203" s="169">
        <v>0</v>
      </c>
      <c r="AA203" s="170">
        <f>Z203*K203</f>
        <v>0</v>
      </c>
      <c r="AR203" s="22" t="s">
        <v>184</v>
      </c>
      <c r="AT203" s="22" t="s">
        <v>157</v>
      </c>
      <c r="AU203" s="22" t="s">
        <v>120</v>
      </c>
      <c r="AY203" s="22" t="s">
        <v>156</v>
      </c>
      <c r="BE203" s="109">
        <f>IF(U203="základní",N203,0)</f>
        <v>0</v>
      </c>
      <c r="BF203" s="109">
        <f>IF(U203="snížená",N203,0)</f>
        <v>0</v>
      </c>
      <c r="BG203" s="109">
        <f>IF(U203="zákl. přenesená",N203,0)</f>
        <v>0</v>
      </c>
      <c r="BH203" s="109">
        <f>IF(U203="sníž. přenesená",N203,0)</f>
        <v>0</v>
      </c>
      <c r="BI203" s="109">
        <f>IF(U203="nulová",N203,0)</f>
        <v>0</v>
      </c>
      <c r="BJ203" s="22" t="s">
        <v>86</v>
      </c>
      <c r="BK203" s="109">
        <f>ROUND(L203*K203,2)</f>
        <v>0</v>
      </c>
      <c r="BL203" s="22" t="s">
        <v>184</v>
      </c>
      <c r="BM203" s="22" t="s">
        <v>349</v>
      </c>
    </row>
    <row r="204" spans="2:65" s="9" customFormat="1" ht="37.35" customHeight="1">
      <c r="B204" s="153"/>
      <c r="C204" s="154"/>
      <c r="D204" s="155" t="s">
        <v>228</v>
      </c>
      <c r="E204" s="155"/>
      <c r="F204" s="155"/>
      <c r="G204" s="155"/>
      <c r="H204" s="155"/>
      <c r="I204" s="155"/>
      <c r="J204" s="155"/>
      <c r="K204" s="155"/>
      <c r="L204" s="155"/>
      <c r="M204" s="155"/>
      <c r="N204" s="289">
        <f>BK204</f>
        <v>0</v>
      </c>
      <c r="O204" s="290"/>
      <c r="P204" s="290"/>
      <c r="Q204" s="290"/>
      <c r="R204" s="156"/>
      <c r="T204" s="157"/>
      <c r="U204" s="154"/>
      <c r="V204" s="154"/>
      <c r="W204" s="158">
        <f>W205+W224</f>
        <v>0</v>
      </c>
      <c r="X204" s="154"/>
      <c r="Y204" s="158">
        <f>Y205+Y224</f>
        <v>0.21911900000000001</v>
      </c>
      <c r="Z204" s="154"/>
      <c r="AA204" s="159">
        <f>AA205+AA224</f>
        <v>0</v>
      </c>
      <c r="AR204" s="160" t="s">
        <v>120</v>
      </c>
      <c r="AT204" s="161" t="s">
        <v>77</v>
      </c>
      <c r="AU204" s="161" t="s">
        <v>78</v>
      </c>
      <c r="AY204" s="160" t="s">
        <v>156</v>
      </c>
      <c r="BK204" s="162">
        <f>BK205+BK224</f>
        <v>0</v>
      </c>
    </row>
    <row r="205" spans="2:65" s="9" customFormat="1" ht="19.95" customHeight="1">
      <c r="B205" s="153"/>
      <c r="C205" s="154"/>
      <c r="D205" s="163" t="s">
        <v>229</v>
      </c>
      <c r="E205" s="163"/>
      <c r="F205" s="163"/>
      <c r="G205" s="163"/>
      <c r="H205" s="163"/>
      <c r="I205" s="163"/>
      <c r="J205" s="163"/>
      <c r="K205" s="163"/>
      <c r="L205" s="163"/>
      <c r="M205" s="163"/>
      <c r="N205" s="287">
        <f>BK205</f>
        <v>0</v>
      </c>
      <c r="O205" s="288"/>
      <c r="P205" s="288"/>
      <c r="Q205" s="288"/>
      <c r="R205" s="156"/>
      <c r="T205" s="157"/>
      <c r="U205" s="154"/>
      <c r="V205" s="154"/>
      <c r="W205" s="158">
        <f>SUM(W206:W223)</f>
        <v>0</v>
      </c>
      <c r="X205" s="154"/>
      <c r="Y205" s="158">
        <f>SUM(Y206:Y223)</f>
        <v>0.13922900000000002</v>
      </c>
      <c r="Z205" s="154"/>
      <c r="AA205" s="159">
        <f>SUM(AA206:AA223)</f>
        <v>0</v>
      </c>
      <c r="AR205" s="160" t="s">
        <v>120</v>
      </c>
      <c r="AT205" s="161" t="s">
        <v>77</v>
      </c>
      <c r="AU205" s="161" t="s">
        <v>86</v>
      </c>
      <c r="AY205" s="160" t="s">
        <v>156</v>
      </c>
      <c r="BK205" s="162">
        <f>SUM(BK206:BK223)</f>
        <v>0</v>
      </c>
    </row>
    <row r="206" spans="2:65" s="1" customFormat="1" ht="34.200000000000003" customHeight="1">
      <c r="B206" s="135"/>
      <c r="C206" s="164" t="s">
        <v>350</v>
      </c>
      <c r="D206" s="164" t="s">
        <v>157</v>
      </c>
      <c r="E206" s="165" t="s">
        <v>351</v>
      </c>
      <c r="F206" s="272" t="s">
        <v>352</v>
      </c>
      <c r="G206" s="272"/>
      <c r="H206" s="272"/>
      <c r="I206" s="272"/>
      <c r="J206" s="166" t="s">
        <v>353</v>
      </c>
      <c r="K206" s="167">
        <v>6.6</v>
      </c>
      <c r="L206" s="273">
        <v>0</v>
      </c>
      <c r="M206" s="273"/>
      <c r="N206" s="274">
        <f>ROUND(L206*K206,2)</f>
        <v>0</v>
      </c>
      <c r="O206" s="274"/>
      <c r="P206" s="274"/>
      <c r="Q206" s="274"/>
      <c r="R206" s="138"/>
      <c r="T206" s="168" t="s">
        <v>5</v>
      </c>
      <c r="U206" s="47" t="s">
        <v>43</v>
      </c>
      <c r="V206" s="39"/>
      <c r="W206" s="169">
        <f>V206*K206</f>
        <v>0</v>
      </c>
      <c r="X206" s="169">
        <v>4.3299999999999996E-3</v>
      </c>
      <c r="Y206" s="169">
        <f>X206*K206</f>
        <v>2.8577999999999996E-2</v>
      </c>
      <c r="Z206" s="169">
        <v>0</v>
      </c>
      <c r="AA206" s="170">
        <f>Z206*K206</f>
        <v>0</v>
      </c>
      <c r="AR206" s="22" t="s">
        <v>302</v>
      </c>
      <c r="AT206" s="22" t="s">
        <v>157</v>
      </c>
      <c r="AU206" s="22" t="s">
        <v>120</v>
      </c>
      <c r="AY206" s="22" t="s">
        <v>156</v>
      </c>
      <c r="BE206" s="109">
        <f>IF(U206="základní",N206,0)</f>
        <v>0</v>
      </c>
      <c r="BF206" s="109">
        <f>IF(U206="snížená",N206,0)</f>
        <v>0</v>
      </c>
      <c r="BG206" s="109">
        <f>IF(U206="zákl. přenesená",N206,0)</f>
        <v>0</v>
      </c>
      <c r="BH206" s="109">
        <f>IF(U206="sníž. přenesená",N206,0)</f>
        <v>0</v>
      </c>
      <c r="BI206" s="109">
        <f>IF(U206="nulová",N206,0)</f>
        <v>0</v>
      </c>
      <c r="BJ206" s="22" t="s">
        <v>86</v>
      </c>
      <c r="BK206" s="109">
        <f>ROUND(L206*K206,2)</f>
        <v>0</v>
      </c>
      <c r="BL206" s="22" t="s">
        <v>302</v>
      </c>
      <c r="BM206" s="22" t="s">
        <v>354</v>
      </c>
    </row>
    <row r="207" spans="2:65" s="11" customFormat="1" ht="22.8" customHeight="1">
      <c r="B207" s="182"/>
      <c r="C207" s="183"/>
      <c r="D207" s="183"/>
      <c r="E207" s="184" t="s">
        <v>5</v>
      </c>
      <c r="F207" s="292" t="s">
        <v>355</v>
      </c>
      <c r="G207" s="293"/>
      <c r="H207" s="293"/>
      <c r="I207" s="293"/>
      <c r="J207" s="183"/>
      <c r="K207" s="185">
        <v>6.6</v>
      </c>
      <c r="L207" s="183"/>
      <c r="M207" s="183"/>
      <c r="N207" s="183"/>
      <c r="O207" s="183"/>
      <c r="P207" s="183"/>
      <c r="Q207" s="183"/>
      <c r="R207" s="186"/>
      <c r="T207" s="187"/>
      <c r="U207" s="183"/>
      <c r="V207" s="183"/>
      <c r="W207" s="183"/>
      <c r="X207" s="183"/>
      <c r="Y207" s="183"/>
      <c r="Z207" s="183"/>
      <c r="AA207" s="188"/>
      <c r="AT207" s="189" t="s">
        <v>169</v>
      </c>
      <c r="AU207" s="189" t="s">
        <v>120</v>
      </c>
      <c r="AV207" s="11" t="s">
        <v>120</v>
      </c>
      <c r="AW207" s="11" t="s">
        <v>35</v>
      </c>
      <c r="AX207" s="11" t="s">
        <v>86</v>
      </c>
      <c r="AY207" s="189" t="s">
        <v>156</v>
      </c>
    </row>
    <row r="208" spans="2:65" s="1" customFormat="1" ht="34.200000000000003" customHeight="1">
      <c r="B208" s="135"/>
      <c r="C208" s="164" t="s">
        <v>356</v>
      </c>
      <c r="D208" s="164" t="s">
        <v>157</v>
      </c>
      <c r="E208" s="165" t="s">
        <v>357</v>
      </c>
      <c r="F208" s="272" t="s">
        <v>358</v>
      </c>
      <c r="G208" s="272"/>
      <c r="H208" s="272"/>
      <c r="I208" s="272"/>
      <c r="J208" s="166" t="s">
        <v>353</v>
      </c>
      <c r="K208" s="167">
        <v>4</v>
      </c>
      <c r="L208" s="273">
        <v>0</v>
      </c>
      <c r="M208" s="273"/>
      <c r="N208" s="274">
        <f>ROUND(L208*K208,2)</f>
        <v>0</v>
      </c>
      <c r="O208" s="274"/>
      <c r="P208" s="274"/>
      <c r="Q208" s="274"/>
      <c r="R208" s="138"/>
      <c r="T208" s="168" t="s">
        <v>5</v>
      </c>
      <c r="U208" s="47" t="s">
        <v>43</v>
      </c>
      <c r="V208" s="39"/>
      <c r="W208" s="169">
        <f>V208*K208</f>
        <v>0</v>
      </c>
      <c r="X208" s="169">
        <v>3.5699999999999998E-3</v>
      </c>
      <c r="Y208" s="169">
        <f>X208*K208</f>
        <v>1.4279999999999999E-2</v>
      </c>
      <c r="Z208" s="169">
        <v>0</v>
      </c>
      <c r="AA208" s="170">
        <f>Z208*K208</f>
        <v>0</v>
      </c>
      <c r="AR208" s="22" t="s">
        <v>302</v>
      </c>
      <c r="AT208" s="22" t="s">
        <v>157</v>
      </c>
      <c r="AU208" s="22" t="s">
        <v>120</v>
      </c>
      <c r="AY208" s="22" t="s">
        <v>156</v>
      </c>
      <c r="BE208" s="109">
        <f>IF(U208="základní",N208,0)</f>
        <v>0</v>
      </c>
      <c r="BF208" s="109">
        <f>IF(U208="snížená",N208,0)</f>
        <v>0</v>
      </c>
      <c r="BG208" s="109">
        <f>IF(U208="zákl. přenesená",N208,0)</f>
        <v>0</v>
      </c>
      <c r="BH208" s="109">
        <f>IF(U208="sníž. přenesená",N208,0)</f>
        <v>0</v>
      </c>
      <c r="BI208" s="109">
        <f>IF(U208="nulová",N208,0)</f>
        <v>0</v>
      </c>
      <c r="BJ208" s="22" t="s">
        <v>86</v>
      </c>
      <c r="BK208" s="109">
        <f>ROUND(L208*K208,2)</f>
        <v>0</v>
      </c>
      <c r="BL208" s="22" t="s">
        <v>302</v>
      </c>
      <c r="BM208" s="22" t="s">
        <v>359</v>
      </c>
    </row>
    <row r="209" spans="2:65" s="11" customFormat="1" ht="14.4" customHeight="1">
      <c r="B209" s="182"/>
      <c r="C209" s="183"/>
      <c r="D209" s="183"/>
      <c r="E209" s="184" t="s">
        <v>5</v>
      </c>
      <c r="F209" s="292" t="s">
        <v>360</v>
      </c>
      <c r="G209" s="293"/>
      <c r="H209" s="293"/>
      <c r="I209" s="293"/>
      <c r="J209" s="183"/>
      <c r="K209" s="185">
        <v>4</v>
      </c>
      <c r="L209" s="183"/>
      <c r="M209" s="183"/>
      <c r="N209" s="183"/>
      <c r="O209" s="183"/>
      <c r="P209" s="183"/>
      <c r="Q209" s="183"/>
      <c r="R209" s="186"/>
      <c r="T209" s="187"/>
      <c r="U209" s="183"/>
      <c r="V209" s="183"/>
      <c r="W209" s="183"/>
      <c r="X209" s="183"/>
      <c r="Y209" s="183"/>
      <c r="Z209" s="183"/>
      <c r="AA209" s="188"/>
      <c r="AT209" s="189" t="s">
        <v>169</v>
      </c>
      <c r="AU209" s="189" t="s">
        <v>120</v>
      </c>
      <c r="AV209" s="11" t="s">
        <v>120</v>
      </c>
      <c r="AW209" s="11" t="s">
        <v>35</v>
      </c>
      <c r="AX209" s="11" t="s">
        <v>86</v>
      </c>
      <c r="AY209" s="189" t="s">
        <v>156</v>
      </c>
    </row>
    <row r="210" spans="2:65" s="1" customFormat="1" ht="34.200000000000003" customHeight="1">
      <c r="B210" s="135"/>
      <c r="C210" s="164" t="s">
        <v>361</v>
      </c>
      <c r="D210" s="164" t="s">
        <v>157</v>
      </c>
      <c r="E210" s="165" t="s">
        <v>362</v>
      </c>
      <c r="F210" s="272" t="s">
        <v>363</v>
      </c>
      <c r="G210" s="272"/>
      <c r="H210" s="272"/>
      <c r="I210" s="272"/>
      <c r="J210" s="166" t="s">
        <v>353</v>
      </c>
      <c r="K210" s="167">
        <v>4</v>
      </c>
      <c r="L210" s="273">
        <v>0</v>
      </c>
      <c r="M210" s="273"/>
      <c r="N210" s="274">
        <f>ROUND(L210*K210,2)</f>
        <v>0</v>
      </c>
      <c r="O210" s="274"/>
      <c r="P210" s="274"/>
      <c r="Q210" s="274"/>
      <c r="R210" s="138"/>
      <c r="T210" s="168" t="s">
        <v>5</v>
      </c>
      <c r="U210" s="47" t="s">
        <v>43</v>
      </c>
      <c r="V210" s="39"/>
      <c r="W210" s="169">
        <f>V210*K210</f>
        <v>0</v>
      </c>
      <c r="X210" s="169">
        <v>2.9099999999999998E-3</v>
      </c>
      <c r="Y210" s="169">
        <f>X210*K210</f>
        <v>1.1639999999999999E-2</v>
      </c>
      <c r="Z210" s="169">
        <v>0</v>
      </c>
      <c r="AA210" s="170">
        <f>Z210*K210</f>
        <v>0</v>
      </c>
      <c r="AR210" s="22" t="s">
        <v>302</v>
      </c>
      <c r="AT210" s="22" t="s">
        <v>157</v>
      </c>
      <c r="AU210" s="22" t="s">
        <v>120</v>
      </c>
      <c r="AY210" s="22" t="s">
        <v>156</v>
      </c>
      <c r="BE210" s="109">
        <f>IF(U210="základní",N210,0)</f>
        <v>0</v>
      </c>
      <c r="BF210" s="109">
        <f>IF(U210="snížená",N210,0)</f>
        <v>0</v>
      </c>
      <c r="BG210" s="109">
        <f>IF(U210="zákl. přenesená",N210,0)</f>
        <v>0</v>
      </c>
      <c r="BH210" s="109">
        <f>IF(U210="sníž. přenesená",N210,0)</f>
        <v>0</v>
      </c>
      <c r="BI210" s="109">
        <f>IF(U210="nulová",N210,0)</f>
        <v>0</v>
      </c>
      <c r="BJ210" s="22" t="s">
        <v>86</v>
      </c>
      <c r="BK210" s="109">
        <f>ROUND(L210*K210,2)</f>
        <v>0</v>
      </c>
      <c r="BL210" s="22" t="s">
        <v>302</v>
      </c>
      <c r="BM210" s="22" t="s">
        <v>364</v>
      </c>
    </row>
    <row r="211" spans="2:65" s="11" customFormat="1" ht="14.4" customHeight="1">
      <c r="B211" s="182"/>
      <c r="C211" s="183"/>
      <c r="D211" s="183"/>
      <c r="E211" s="184" t="s">
        <v>5</v>
      </c>
      <c r="F211" s="292" t="s">
        <v>365</v>
      </c>
      <c r="G211" s="293"/>
      <c r="H211" s="293"/>
      <c r="I211" s="293"/>
      <c r="J211" s="183"/>
      <c r="K211" s="185">
        <v>4</v>
      </c>
      <c r="L211" s="183"/>
      <c r="M211" s="183"/>
      <c r="N211" s="183"/>
      <c r="O211" s="183"/>
      <c r="P211" s="183"/>
      <c r="Q211" s="183"/>
      <c r="R211" s="186"/>
      <c r="T211" s="187"/>
      <c r="U211" s="183"/>
      <c r="V211" s="183"/>
      <c r="W211" s="183"/>
      <c r="X211" s="183"/>
      <c r="Y211" s="183"/>
      <c r="Z211" s="183"/>
      <c r="AA211" s="188"/>
      <c r="AT211" s="189" t="s">
        <v>169</v>
      </c>
      <c r="AU211" s="189" t="s">
        <v>120</v>
      </c>
      <c r="AV211" s="11" t="s">
        <v>120</v>
      </c>
      <c r="AW211" s="11" t="s">
        <v>35</v>
      </c>
      <c r="AX211" s="11" t="s">
        <v>86</v>
      </c>
      <c r="AY211" s="189" t="s">
        <v>156</v>
      </c>
    </row>
    <row r="212" spans="2:65" s="1" customFormat="1" ht="34.200000000000003" customHeight="1">
      <c r="B212" s="135"/>
      <c r="C212" s="164" t="s">
        <v>366</v>
      </c>
      <c r="D212" s="164" t="s">
        <v>157</v>
      </c>
      <c r="E212" s="165" t="s">
        <v>367</v>
      </c>
      <c r="F212" s="272" t="s">
        <v>368</v>
      </c>
      <c r="G212" s="272"/>
      <c r="H212" s="272"/>
      <c r="I212" s="272"/>
      <c r="J212" s="166" t="s">
        <v>353</v>
      </c>
      <c r="K212" s="167">
        <v>15.7</v>
      </c>
      <c r="L212" s="273">
        <v>0</v>
      </c>
      <c r="M212" s="273"/>
      <c r="N212" s="274">
        <f>ROUND(L212*K212,2)</f>
        <v>0</v>
      </c>
      <c r="O212" s="274"/>
      <c r="P212" s="274"/>
      <c r="Q212" s="274"/>
      <c r="R212" s="138"/>
      <c r="T212" s="168" t="s">
        <v>5</v>
      </c>
      <c r="U212" s="47" t="s">
        <v>43</v>
      </c>
      <c r="V212" s="39"/>
      <c r="W212" s="169">
        <f>V212*K212</f>
        <v>0</v>
      </c>
      <c r="X212" s="169">
        <v>2.8900000000000002E-3</v>
      </c>
      <c r="Y212" s="169">
        <f>X212*K212</f>
        <v>4.5373000000000004E-2</v>
      </c>
      <c r="Z212" s="169">
        <v>0</v>
      </c>
      <c r="AA212" s="170">
        <f>Z212*K212</f>
        <v>0</v>
      </c>
      <c r="AR212" s="22" t="s">
        <v>302</v>
      </c>
      <c r="AT212" s="22" t="s">
        <v>157</v>
      </c>
      <c r="AU212" s="22" t="s">
        <v>120</v>
      </c>
      <c r="AY212" s="22" t="s">
        <v>156</v>
      </c>
      <c r="BE212" s="109">
        <f>IF(U212="základní",N212,0)</f>
        <v>0</v>
      </c>
      <c r="BF212" s="109">
        <f>IF(U212="snížená",N212,0)</f>
        <v>0</v>
      </c>
      <c r="BG212" s="109">
        <f>IF(U212="zákl. přenesená",N212,0)</f>
        <v>0</v>
      </c>
      <c r="BH212" s="109">
        <f>IF(U212="sníž. přenesená",N212,0)</f>
        <v>0</v>
      </c>
      <c r="BI212" s="109">
        <f>IF(U212="nulová",N212,0)</f>
        <v>0</v>
      </c>
      <c r="BJ212" s="22" t="s">
        <v>86</v>
      </c>
      <c r="BK212" s="109">
        <f>ROUND(L212*K212,2)</f>
        <v>0</v>
      </c>
      <c r="BL212" s="22" t="s">
        <v>302</v>
      </c>
      <c r="BM212" s="22" t="s">
        <v>369</v>
      </c>
    </row>
    <row r="213" spans="2:65" s="11" customFormat="1" ht="22.8" customHeight="1">
      <c r="B213" s="182"/>
      <c r="C213" s="183"/>
      <c r="D213" s="183"/>
      <c r="E213" s="184" t="s">
        <v>5</v>
      </c>
      <c r="F213" s="292" t="s">
        <v>370</v>
      </c>
      <c r="G213" s="293"/>
      <c r="H213" s="293"/>
      <c r="I213" s="293"/>
      <c r="J213" s="183"/>
      <c r="K213" s="185">
        <v>10.4</v>
      </c>
      <c r="L213" s="183"/>
      <c r="M213" s="183"/>
      <c r="N213" s="183"/>
      <c r="O213" s="183"/>
      <c r="P213" s="183"/>
      <c r="Q213" s="183"/>
      <c r="R213" s="186"/>
      <c r="T213" s="187"/>
      <c r="U213" s="183"/>
      <c r="V213" s="183"/>
      <c r="W213" s="183"/>
      <c r="X213" s="183"/>
      <c r="Y213" s="183"/>
      <c r="Z213" s="183"/>
      <c r="AA213" s="188"/>
      <c r="AT213" s="189" t="s">
        <v>169</v>
      </c>
      <c r="AU213" s="189" t="s">
        <v>120</v>
      </c>
      <c r="AV213" s="11" t="s">
        <v>120</v>
      </c>
      <c r="AW213" s="11" t="s">
        <v>35</v>
      </c>
      <c r="AX213" s="11" t="s">
        <v>78</v>
      </c>
      <c r="AY213" s="189" t="s">
        <v>156</v>
      </c>
    </row>
    <row r="214" spans="2:65" s="11" customFormat="1" ht="14.4" customHeight="1">
      <c r="B214" s="182"/>
      <c r="C214" s="183"/>
      <c r="D214" s="183"/>
      <c r="E214" s="184" t="s">
        <v>5</v>
      </c>
      <c r="F214" s="282" t="s">
        <v>371</v>
      </c>
      <c r="G214" s="283"/>
      <c r="H214" s="283"/>
      <c r="I214" s="283"/>
      <c r="J214" s="183"/>
      <c r="K214" s="185">
        <v>5.3</v>
      </c>
      <c r="L214" s="183"/>
      <c r="M214" s="183"/>
      <c r="N214" s="183"/>
      <c r="O214" s="183"/>
      <c r="P214" s="183"/>
      <c r="Q214" s="183"/>
      <c r="R214" s="186"/>
      <c r="T214" s="187"/>
      <c r="U214" s="183"/>
      <c r="V214" s="183"/>
      <c r="W214" s="183"/>
      <c r="X214" s="183"/>
      <c r="Y214" s="183"/>
      <c r="Z214" s="183"/>
      <c r="AA214" s="188"/>
      <c r="AT214" s="189" t="s">
        <v>169</v>
      </c>
      <c r="AU214" s="189" t="s">
        <v>120</v>
      </c>
      <c r="AV214" s="11" t="s">
        <v>120</v>
      </c>
      <c r="AW214" s="11" t="s">
        <v>35</v>
      </c>
      <c r="AX214" s="11" t="s">
        <v>78</v>
      </c>
      <c r="AY214" s="189" t="s">
        <v>156</v>
      </c>
    </row>
    <row r="215" spans="2:65" s="10" customFormat="1" ht="14.4" customHeight="1">
      <c r="B215" s="175"/>
      <c r="C215" s="176"/>
      <c r="D215" s="176"/>
      <c r="E215" s="177" t="s">
        <v>5</v>
      </c>
      <c r="F215" s="280" t="s">
        <v>329</v>
      </c>
      <c r="G215" s="281"/>
      <c r="H215" s="281"/>
      <c r="I215" s="281"/>
      <c r="J215" s="176"/>
      <c r="K215" s="177" t="s">
        <v>5</v>
      </c>
      <c r="L215" s="176"/>
      <c r="M215" s="176"/>
      <c r="N215" s="176"/>
      <c r="O215" s="176"/>
      <c r="P215" s="176"/>
      <c r="Q215" s="176"/>
      <c r="R215" s="178"/>
      <c r="T215" s="179"/>
      <c r="U215" s="176"/>
      <c r="V215" s="176"/>
      <c r="W215" s="176"/>
      <c r="X215" s="176"/>
      <c r="Y215" s="176"/>
      <c r="Z215" s="176"/>
      <c r="AA215" s="180"/>
      <c r="AT215" s="181" t="s">
        <v>169</v>
      </c>
      <c r="AU215" s="181" t="s">
        <v>120</v>
      </c>
      <c r="AV215" s="10" t="s">
        <v>86</v>
      </c>
      <c r="AW215" s="10" t="s">
        <v>35</v>
      </c>
      <c r="AX215" s="10" t="s">
        <v>78</v>
      </c>
      <c r="AY215" s="181" t="s">
        <v>156</v>
      </c>
    </row>
    <row r="216" spans="2:65" s="12" customFormat="1" ht="14.4" customHeight="1">
      <c r="B216" s="191"/>
      <c r="C216" s="192"/>
      <c r="D216" s="192"/>
      <c r="E216" s="193" t="s">
        <v>5</v>
      </c>
      <c r="F216" s="294" t="s">
        <v>265</v>
      </c>
      <c r="G216" s="295"/>
      <c r="H216" s="295"/>
      <c r="I216" s="295"/>
      <c r="J216" s="192"/>
      <c r="K216" s="194">
        <v>15.7</v>
      </c>
      <c r="L216" s="192"/>
      <c r="M216" s="192"/>
      <c r="N216" s="192"/>
      <c r="O216" s="192"/>
      <c r="P216" s="192"/>
      <c r="Q216" s="192"/>
      <c r="R216" s="195"/>
      <c r="T216" s="196"/>
      <c r="U216" s="192"/>
      <c r="V216" s="192"/>
      <c r="W216" s="192"/>
      <c r="X216" s="192"/>
      <c r="Y216" s="192"/>
      <c r="Z216" s="192"/>
      <c r="AA216" s="197"/>
      <c r="AT216" s="198" t="s">
        <v>169</v>
      </c>
      <c r="AU216" s="198" t="s">
        <v>120</v>
      </c>
      <c r="AV216" s="12" t="s">
        <v>184</v>
      </c>
      <c r="AW216" s="12" t="s">
        <v>35</v>
      </c>
      <c r="AX216" s="12" t="s">
        <v>86</v>
      </c>
      <c r="AY216" s="198" t="s">
        <v>156</v>
      </c>
    </row>
    <row r="217" spans="2:65" s="1" customFormat="1" ht="34.200000000000003" customHeight="1">
      <c r="B217" s="135"/>
      <c r="C217" s="164" t="s">
        <v>372</v>
      </c>
      <c r="D217" s="164" t="s">
        <v>157</v>
      </c>
      <c r="E217" s="165" t="s">
        <v>373</v>
      </c>
      <c r="F217" s="272" t="s">
        <v>374</v>
      </c>
      <c r="G217" s="272"/>
      <c r="H217" s="272"/>
      <c r="I217" s="272"/>
      <c r="J217" s="166" t="s">
        <v>353</v>
      </c>
      <c r="K217" s="167">
        <v>13</v>
      </c>
      <c r="L217" s="273">
        <v>0</v>
      </c>
      <c r="M217" s="273"/>
      <c r="N217" s="274">
        <f>ROUND(L217*K217,2)</f>
        <v>0</v>
      </c>
      <c r="O217" s="274"/>
      <c r="P217" s="274"/>
      <c r="Q217" s="274"/>
      <c r="R217" s="138"/>
      <c r="T217" s="168" t="s">
        <v>5</v>
      </c>
      <c r="U217" s="47" t="s">
        <v>43</v>
      </c>
      <c r="V217" s="39"/>
      <c r="W217" s="169">
        <f>V217*K217</f>
        <v>0</v>
      </c>
      <c r="X217" s="169">
        <v>2.2000000000000001E-3</v>
      </c>
      <c r="Y217" s="169">
        <f>X217*K217</f>
        <v>2.86E-2</v>
      </c>
      <c r="Z217" s="169">
        <v>0</v>
      </c>
      <c r="AA217" s="170">
        <f>Z217*K217</f>
        <v>0</v>
      </c>
      <c r="AR217" s="22" t="s">
        <v>302</v>
      </c>
      <c r="AT217" s="22" t="s">
        <v>157</v>
      </c>
      <c r="AU217" s="22" t="s">
        <v>120</v>
      </c>
      <c r="AY217" s="22" t="s">
        <v>156</v>
      </c>
      <c r="BE217" s="109">
        <f>IF(U217="základní",N217,0)</f>
        <v>0</v>
      </c>
      <c r="BF217" s="109">
        <f>IF(U217="snížená",N217,0)</f>
        <v>0</v>
      </c>
      <c r="BG217" s="109">
        <f>IF(U217="zákl. přenesená",N217,0)</f>
        <v>0</v>
      </c>
      <c r="BH217" s="109">
        <f>IF(U217="sníž. přenesená",N217,0)</f>
        <v>0</v>
      </c>
      <c r="BI217" s="109">
        <f>IF(U217="nulová",N217,0)</f>
        <v>0</v>
      </c>
      <c r="BJ217" s="22" t="s">
        <v>86</v>
      </c>
      <c r="BK217" s="109">
        <f>ROUND(L217*K217,2)</f>
        <v>0</v>
      </c>
      <c r="BL217" s="22" t="s">
        <v>302</v>
      </c>
      <c r="BM217" s="22" t="s">
        <v>375</v>
      </c>
    </row>
    <row r="218" spans="2:65" s="11" customFormat="1" ht="22.8" customHeight="1">
      <c r="B218" s="182"/>
      <c r="C218" s="183"/>
      <c r="D218" s="183"/>
      <c r="E218" s="184" t="s">
        <v>5</v>
      </c>
      <c r="F218" s="292" t="s">
        <v>376</v>
      </c>
      <c r="G218" s="293"/>
      <c r="H218" s="293"/>
      <c r="I218" s="293"/>
      <c r="J218" s="183"/>
      <c r="K218" s="185">
        <v>13</v>
      </c>
      <c r="L218" s="183"/>
      <c r="M218" s="183"/>
      <c r="N218" s="183"/>
      <c r="O218" s="183"/>
      <c r="P218" s="183"/>
      <c r="Q218" s="183"/>
      <c r="R218" s="186"/>
      <c r="T218" s="187"/>
      <c r="U218" s="183"/>
      <c r="V218" s="183"/>
      <c r="W218" s="183"/>
      <c r="X218" s="183"/>
      <c r="Y218" s="183"/>
      <c r="Z218" s="183"/>
      <c r="AA218" s="188"/>
      <c r="AT218" s="189" t="s">
        <v>169</v>
      </c>
      <c r="AU218" s="189" t="s">
        <v>120</v>
      </c>
      <c r="AV218" s="11" t="s">
        <v>120</v>
      </c>
      <c r="AW218" s="11" t="s">
        <v>35</v>
      </c>
      <c r="AX218" s="11" t="s">
        <v>86</v>
      </c>
      <c r="AY218" s="189" t="s">
        <v>156</v>
      </c>
    </row>
    <row r="219" spans="2:65" s="1" customFormat="1" ht="22.8" customHeight="1">
      <c r="B219" s="135"/>
      <c r="C219" s="164" t="s">
        <v>377</v>
      </c>
      <c r="D219" s="164" t="s">
        <v>157</v>
      </c>
      <c r="E219" s="165" t="s">
        <v>378</v>
      </c>
      <c r="F219" s="272" t="s">
        <v>379</v>
      </c>
      <c r="G219" s="272"/>
      <c r="H219" s="272"/>
      <c r="I219" s="272"/>
      <c r="J219" s="166" t="s">
        <v>353</v>
      </c>
      <c r="K219" s="167">
        <v>4</v>
      </c>
      <c r="L219" s="273">
        <v>0</v>
      </c>
      <c r="M219" s="273"/>
      <c r="N219" s="274">
        <f>ROUND(L219*K219,2)</f>
        <v>0</v>
      </c>
      <c r="O219" s="274"/>
      <c r="P219" s="274"/>
      <c r="Q219" s="274"/>
      <c r="R219" s="138"/>
      <c r="T219" s="168" t="s">
        <v>5</v>
      </c>
      <c r="U219" s="47" t="s">
        <v>43</v>
      </c>
      <c r="V219" s="39"/>
      <c r="W219" s="169">
        <f>V219*K219</f>
        <v>0</v>
      </c>
      <c r="X219" s="169">
        <v>1.3699999999999999E-3</v>
      </c>
      <c r="Y219" s="169">
        <f>X219*K219</f>
        <v>5.4799999999999996E-3</v>
      </c>
      <c r="Z219" s="169">
        <v>0</v>
      </c>
      <c r="AA219" s="170">
        <f>Z219*K219</f>
        <v>0</v>
      </c>
      <c r="AR219" s="22" t="s">
        <v>302</v>
      </c>
      <c r="AT219" s="22" t="s">
        <v>157</v>
      </c>
      <c r="AU219" s="22" t="s">
        <v>120</v>
      </c>
      <c r="AY219" s="22" t="s">
        <v>156</v>
      </c>
      <c r="BE219" s="109">
        <f>IF(U219="základní",N219,0)</f>
        <v>0</v>
      </c>
      <c r="BF219" s="109">
        <f>IF(U219="snížená",N219,0)</f>
        <v>0</v>
      </c>
      <c r="BG219" s="109">
        <f>IF(U219="zákl. přenesená",N219,0)</f>
        <v>0</v>
      </c>
      <c r="BH219" s="109">
        <f>IF(U219="sníž. přenesená",N219,0)</f>
        <v>0</v>
      </c>
      <c r="BI219" s="109">
        <f>IF(U219="nulová",N219,0)</f>
        <v>0</v>
      </c>
      <c r="BJ219" s="22" t="s">
        <v>86</v>
      </c>
      <c r="BK219" s="109">
        <f>ROUND(L219*K219,2)</f>
        <v>0</v>
      </c>
      <c r="BL219" s="22" t="s">
        <v>302</v>
      </c>
      <c r="BM219" s="22" t="s">
        <v>380</v>
      </c>
    </row>
    <row r="220" spans="2:65" s="11" customFormat="1" ht="14.4" customHeight="1">
      <c r="B220" s="182"/>
      <c r="C220" s="183"/>
      <c r="D220" s="183"/>
      <c r="E220" s="184" t="s">
        <v>5</v>
      </c>
      <c r="F220" s="292" t="s">
        <v>381</v>
      </c>
      <c r="G220" s="293"/>
      <c r="H220" s="293"/>
      <c r="I220" s="293"/>
      <c r="J220" s="183"/>
      <c r="K220" s="185">
        <v>4</v>
      </c>
      <c r="L220" s="183"/>
      <c r="M220" s="183"/>
      <c r="N220" s="183"/>
      <c r="O220" s="183"/>
      <c r="P220" s="183"/>
      <c r="Q220" s="183"/>
      <c r="R220" s="186"/>
      <c r="T220" s="187"/>
      <c r="U220" s="183"/>
      <c r="V220" s="183"/>
      <c r="W220" s="183"/>
      <c r="X220" s="183"/>
      <c r="Y220" s="183"/>
      <c r="Z220" s="183"/>
      <c r="AA220" s="188"/>
      <c r="AT220" s="189" t="s">
        <v>169</v>
      </c>
      <c r="AU220" s="189" t="s">
        <v>120</v>
      </c>
      <c r="AV220" s="11" t="s">
        <v>120</v>
      </c>
      <c r="AW220" s="11" t="s">
        <v>35</v>
      </c>
      <c r="AX220" s="11" t="s">
        <v>86</v>
      </c>
      <c r="AY220" s="189" t="s">
        <v>156</v>
      </c>
    </row>
    <row r="221" spans="2:65" s="1" customFormat="1" ht="34.200000000000003" customHeight="1">
      <c r="B221" s="135"/>
      <c r="C221" s="164" t="s">
        <v>382</v>
      </c>
      <c r="D221" s="164" t="s">
        <v>157</v>
      </c>
      <c r="E221" s="165" t="s">
        <v>383</v>
      </c>
      <c r="F221" s="272" t="s">
        <v>384</v>
      </c>
      <c r="G221" s="272"/>
      <c r="H221" s="272"/>
      <c r="I221" s="272"/>
      <c r="J221" s="166" t="s">
        <v>353</v>
      </c>
      <c r="K221" s="167">
        <v>2.9</v>
      </c>
      <c r="L221" s="273">
        <v>0</v>
      </c>
      <c r="M221" s="273"/>
      <c r="N221" s="274">
        <f>ROUND(L221*K221,2)</f>
        <v>0</v>
      </c>
      <c r="O221" s="274"/>
      <c r="P221" s="274"/>
      <c r="Q221" s="274"/>
      <c r="R221" s="138"/>
      <c r="T221" s="168" t="s">
        <v>5</v>
      </c>
      <c r="U221" s="47" t="s">
        <v>43</v>
      </c>
      <c r="V221" s="39"/>
      <c r="W221" s="169">
        <f>V221*K221</f>
        <v>0</v>
      </c>
      <c r="X221" s="169">
        <v>1.82E-3</v>
      </c>
      <c r="Y221" s="169">
        <f>X221*K221</f>
        <v>5.2779999999999997E-3</v>
      </c>
      <c r="Z221" s="169">
        <v>0</v>
      </c>
      <c r="AA221" s="170">
        <f>Z221*K221</f>
        <v>0</v>
      </c>
      <c r="AR221" s="22" t="s">
        <v>302</v>
      </c>
      <c r="AT221" s="22" t="s">
        <v>157</v>
      </c>
      <c r="AU221" s="22" t="s">
        <v>120</v>
      </c>
      <c r="AY221" s="22" t="s">
        <v>156</v>
      </c>
      <c r="BE221" s="109">
        <f>IF(U221="základní",N221,0)</f>
        <v>0</v>
      </c>
      <c r="BF221" s="109">
        <f>IF(U221="snížená",N221,0)</f>
        <v>0</v>
      </c>
      <c r="BG221" s="109">
        <f>IF(U221="zákl. přenesená",N221,0)</f>
        <v>0</v>
      </c>
      <c r="BH221" s="109">
        <f>IF(U221="sníž. přenesená",N221,0)</f>
        <v>0</v>
      </c>
      <c r="BI221" s="109">
        <f>IF(U221="nulová",N221,0)</f>
        <v>0</v>
      </c>
      <c r="BJ221" s="22" t="s">
        <v>86</v>
      </c>
      <c r="BK221" s="109">
        <f>ROUND(L221*K221,2)</f>
        <v>0</v>
      </c>
      <c r="BL221" s="22" t="s">
        <v>302</v>
      </c>
      <c r="BM221" s="22" t="s">
        <v>385</v>
      </c>
    </row>
    <row r="222" spans="2:65" s="11" customFormat="1" ht="22.8" customHeight="1">
      <c r="B222" s="182"/>
      <c r="C222" s="183"/>
      <c r="D222" s="183"/>
      <c r="E222" s="184" t="s">
        <v>5</v>
      </c>
      <c r="F222" s="292" t="s">
        <v>386</v>
      </c>
      <c r="G222" s="293"/>
      <c r="H222" s="293"/>
      <c r="I222" s="293"/>
      <c r="J222" s="183"/>
      <c r="K222" s="185">
        <v>2.9</v>
      </c>
      <c r="L222" s="183"/>
      <c r="M222" s="183"/>
      <c r="N222" s="183"/>
      <c r="O222" s="183"/>
      <c r="P222" s="183"/>
      <c r="Q222" s="183"/>
      <c r="R222" s="186"/>
      <c r="T222" s="187"/>
      <c r="U222" s="183"/>
      <c r="V222" s="183"/>
      <c r="W222" s="183"/>
      <c r="X222" s="183"/>
      <c r="Y222" s="183"/>
      <c r="Z222" s="183"/>
      <c r="AA222" s="188"/>
      <c r="AT222" s="189" t="s">
        <v>169</v>
      </c>
      <c r="AU222" s="189" t="s">
        <v>120</v>
      </c>
      <c r="AV222" s="11" t="s">
        <v>120</v>
      </c>
      <c r="AW222" s="11" t="s">
        <v>35</v>
      </c>
      <c r="AX222" s="11" t="s">
        <v>86</v>
      </c>
      <c r="AY222" s="189" t="s">
        <v>156</v>
      </c>
    </row>
    <row r="223" spans="2:65" s="1" customFormat="1" ht="22.8" customHeight="1">
      <c r="B223" s="135"/>
      <c r="C223" s="164" t="s">
        <v>387</v>
      </c>
      <c r="D223" s="164" t="s">
        <v>157</v>
      </c>
      <c r="E223" s="165" t="s">
        <v>388</v>
      </c>
      <c r="F223" s="272" t="s">
        <v>389</v>
      </c>
      <c r="G223" s="272"/>
      <c r="H223" s="272"/>
      <c r="I223" s="272"/>
      <c r="J223" s="166" t="s">
        <v>305</v>
      </c>
      <c r="K223" s="167">
        <v>0.13900000000000001</v>
      </c>
      <c r="L223" s="273">
        <v>0</v>
      </c>
      <c r="M223" s="273"/>
      <c r="N223" s="274">
        <f>ROUND(L223*K223,2)</f>
        <v>0</v>
      </c>
      <c r="O223" s="274"/>
      <c r="P223" s="274"/>
      <c r="Q223" s="274"/>
      <c r="R223" s="138"/>
      <c r="T223" s="168" t="s">
        <v>5</v>
      </c>
      <c r="U223" s="47" t="s">
        <v>43</v>
      </c>
      <c r="V223" s="39"/>
      <c r="W223" s="169">
        <f>V223*K223</f>
        <v>0</v>
      </c>
      <c r="X223" s="169">
        <v>0</v>
      </c>
      <c r="Y223" s="169">
        <f>X223*K223</f>
        <v>0</v>
      </c>
      <c r="Z223" s="169">
        <v>0</v>
      </c>
      <c r="AA223" s="170">
        <f>Z223*K223</f>
        <v>0</v>
      </c>
      <c r="AR223" s="22" t="s">
        <v>302</v>
      </c>
      <c r="AT223" s="22" t="s">
        <v>157</v>
      </c>
      <c r="AU223" s="22" t="s">
        <v>120</v>
      </c>
      <c r="AY223" s="22" t="s">
        <v>156</v>
      </c>
      <c r="BE223" s="109">
        <f>IF(U223="základní",N223,0)</f>
        <v>0</v>
      </c>
      <c r="BF223" s="109">
        <f>IF(U223="snížená",N223,0)</f>
        <v>0</v>
      </c>
      <c r="BG223" s="109">
        <f>IF(U223="zákl. přenesená",N223,0)</f>
        <v>0</v>
      </c>
      <c r="BH223" s="109">
        <f>IF(U223="sníž. přenesená",N223,0)</f>
        <v>0</v>
      </c>
      <c r="BI223" s="109">
        <f>IF(U223="nulová",N223,0)</f>
        <v>0</v>
      </c>
      <c r="BJ223" s="22" t="s">
        <v>86</v>
      </c>
      <c r="BK223" s="109">
        <f>ROUND(L223*K223,2)</f>
        <v>0</v>
      </c>
      <c r="BL223" s="22" t="s">
        <v>302</v>
      </c>
      <c r="BM223" s="22" t="s">
        <v>390</v>
      </c>
    </row>
    <row r="224" spans="2:65" s="9" customFormat="1" ht="29.85" customHeight="1">
      <c r="B224" s="153"/>
      <c r="C224" s="154"/>
      <c r="D224" s="163" t="s">
        <v>230</v>
      </c>
      <c r="E224" s="163"/>
      <c r="F224" s="163"/>
      <c r="G224" s="163"/>
      <c r="H224" s="163"/>
      <c r="I224" s="163"/>
      <c r="J224" s="163"/>
      <c r="K224" s="163"/>
      <c r="L224" s="163"/>
      <c r="M224" s="163"/>
      <c r="N224" s="298">
        <f>BK224</f>
        <v>0</v>
      </c>
      <c r="O224" s="299"/>
      <c r="P224" s="299"/>
      <c r="Q224" s="299"/>
      <c r="R224" s="156"/>
      <c r="T224" s="157"/>
      <c r="U224" s="154"/>
      <c r="V224" s="154"/>
      <c r="W224" s="158">
        <f>SUM(W225:W228)</f>
        <v>0</v>
      </c>
      <c r="X224" s="154"/>
      <c r="Y224" s="158">
        <f>SUM(Y225:Y228)</f>
        <v>7.9890000000000003E-2</v>
      </c>
      <c r="Z224" s="154"/>
      <c r="AA224" s="159">
        <f>SUM(AA225:AA228)</f>
        <v>0</v>
      </c>
      <c r="AR224" s="160" t="s">
        <v>120</v>
      </c>
      <c r="AT224" s="161" t="s">
        <v>77</v>
      </c>
      <c r="AU224" s="161" t="s">
        <v>86</v>
      </c>
      <c r="AY224" s="160" t="s">
        <v>156</v>
      </c>
      <c r="BK224" s="162">
        <f>SUM(BK225:BK228)</f>
        <v>0</v>
      </c>
    </row>
    <row r="225" spans="2:65" s="1" customFormat="1" ht="22.8" customHeight="1">
      <c r="B225" s="135"/>
      <c r="C225" s="164" t="s">
        <v>391</v>
      </c>
      <c r="D225" s="164" t="s">
        <v>157</v>
      </c>
      <c r="E225" s="165" t="s">
        <v>392</v>
      </c>
      <c r="F225" s="272" t="s">
        <v>393</v>
      </c>
      <c r="G225" s="272"/>
      <c r="H225" s="272"/>
      <c r="I225" s="272"/>
      <c r="J225" s="166" t="s">
        <v>165</v>
      </c>
      <c r="K225" s="167">
        <v>1</v>
      </c>
      <c r="L225" s="273">
        <v>0</v>
      </c>
      <c r="M225" s="273"/>
      <c r="N225" s="274">
        <f>ROUND(L225*K225,2)</f>
        <v>0</v>
      </c>
      <c r="O225" s="274"/>
      <c r="P225" s="274"/>
      <c r="Q225" s="274"/>
      <c r="R225" s="138"/>
      <c r="T225" s="168" t="s">
        <v>5</v>
      </c>
      <c r="U225" s="47" t="s">
        <v>43</v>
      </c>
      <c r="V225" s="39"/>
      <c r="W225" s="169">
        <f>V225*K225</f>
        <v>0</v>
      </c>
      <c r="X225" s="169">
        <v>8.8999999999999995E-4</v>
      </c>
      <c r="Y225" s="169">
        <f>X225*K225</f>
        <v>8.8999999999999995E-4</v>
      </c>
      <c r="Z225" s="169">
        <v>0</v>
      </c>
      <c r="AA225" s="170">
        <f>Z225*K225</f>
        <v>0</v>
      </c>
      <c r="AR225" s="22" t="s">
        <v>302</v>
      </c>
      <c r="AT225" s="22" t="s">
        <v>157</v>
      </c>
      <c r="AU225" s="22" t="s">
        <v>120</v>
      </c>
      <c r="AY225" s="22" t="s">
        <v>156</v>
      </c>
      <c r="BE225" s="109">
        <f>IF(U225="základní",N225,0)</f>
        <v>0</v>
      </c>
      <c r="BF225" s="109">
        <f>IF(U225="snížená",N225,0)</f>
        <v>0</v>
      </c>
      <c r="BG225" s="109">
        <f>IF(U225="zákl. přenesená",N225,0)</f>
        <v>0</v>
      </c>
      <c r="BH225" s="109">
        <f>IF(U225="sníž. přenesená",N225,0)</f>
        <v>0</v>
      </c>
      <c r="BI225" s="109">
        <f>IF(U225="nulová",N225,0)</f>
        <v>0</v>
      </c>
      <c r="BJ225" s="22" t="s">
        <v>86</v>
      </c>
      <c r="BK225" s="109">
        <f>ROUND(L225*K225,2)</f>
        <v>0</v>
      </c>
      <c r="BL225" s="22" t="s">
        <v>302</v>
      </c>
      <c r="BM225" s="22" t="s">
        <v>394</v>
      </c>
    </row>
    <row r="226" spans="2:65" s="11" customFormat="1" ht="14.4" customHeight="1">
      <c r="B226" s="182"/>
      <c r="C226" s="183"/>
      <c r="D226" s="183"/>
      <c r="E226" s="184" t="s">
        <v>5</v>
      </c>
      <c r="F226" s="292" t="s">
        <v>395</v>
      </c>
      <c r="G226" s="293"/>
      <c r="H226" s="293"/>
      <c r="I226" s="293"/>
      <c r="J226" s="183"/>
      <c r="K226" s="185">
        <v>1</v>
      </c>
      <c r="L226" s="183"/>
      <c r="M226" s="183"/>
      <c r="N226" s="183"/>
      <c r="O226" s="183"/>
      <c r="P226" s="183"/>
      <c r="Q226" s="183"/>
      <c r="R226" s="186"/>
      <c r="T226" s="187"/>
      <c r="U226" s="183"/>
      <c r="V226" s="183"/>
      <c r="W226" s="183"/>
      <c r="X226" s="183"/>
      <c r="Y226" s="183"/>
      <c r="Z226" s="183"/>
      <c r="AA226" s="188"/>
      <c r="AT226" s="189" t="s">
        <v>169</v>
      </c>
      <c r="AU226" s="189" t="s">
        <v>120</v>
      </c>
      <c r="AV226" s="11" t="s">
        <v>120</v>
      </c>
      <c r="AW226" s="11" t="s">
        <v>35</v>
      </c>
      <c r="AX226" s="11" t="s">
        <v>86</v>
      </c>
      <c r="AY226" s="189" t="s">
        <v>156</v>
      </c>
    </row>
    <row r="227" spans="2:65" s="1" customFormat="1" ht="22.8" customHeight="1">
      <c r="B227" s="135"/>
      <c r="C227" s="171" t="s">
        <v>396</v>
      </c>
      <c r="D227" s="171" t="s">
        <v>162</v>
      </c>
      <c r="E227" s="172" t="s">
        <v>397</v>
      </c>
      <c r="F227" s="275" t="s">
        <v>398</v>
      </c>
      <c r="G227" s="275"/>
      <c r="H227" s="275"/>
      <c r="I227" s="275"/>
      <c r="J227" s="173" t="s">
        <v>165</v>
      </c>
      <c r="K227" s="174">
        <v>1</v>
      </c>
      <c r="L227" s="276">
        <v>0</v>
      </c>
      <c r="M227" s="276"/>
      <c r="N227" s="277">
        <f>ROUND(L227*K227,2)</f>
        <v>0</v>
      </c>
      <c r="O227" s="274"/>
      <c r="P227" s="274"/>
      <c r="Q227" s="274"/>
      <c r="R227" s="138"/>
      <c r="T227" s="168" t="s">
        <v>5</v>
      </c>
      <c r="U227" s="47" t="s">
        <v>43</v>
      </c>
      <c r="V227" s="39"/>
      <c r="W227" s="169">
        <f>V227*K227</f>
        <v>0</v>
      </c>
      <c r="X227" s="169">
        <v>7.9000000000000001E-2</v>
      </c>
      <c r="Y227" s="169">
        <f>X227*K227</f>
        <v>7.9000000000000001E-2</v>
      </c>
      <c r="Z227" s="169">
        <v>0</v>
      </c>
      <c r="AA227" s="170">
        <f>Z227*K227</f>
        <v>0</v>
      </c>
      <c r="AR227" s="22" t="s">
        <v>391</v>
      </c>
      <c r="AT227" s="22" t="s">
        <v>162</v>
      </c>
      <c r="AU227" s="22" t="s">
        <v>120</v>
      </c>
      <c r="AY227" s="22" t="s">
        <v>156</v>
      </c>
      <c r="BE227" s="109">
        <f>IF(U227="základní",N227,0)</f>
        <v>0</v>
      </c>
      <c r="BF227" s="109">
        <f>IF(U227="snížená",N227,0)</f>
        <v>0</v>
      </c>
      <c r="BG227" s="109">
        <f>IF(U227="zákl. přenesená",N227,0)</f>
        <v>0</v>
      </c>
      <c r="BH227" s="109">
        <f>IF(U227="sníž. přenesená",N227,0)</f>
        <v>0</v>
      </c>
      <c r="BI227" s="109">
        <f>IF(U227="nulová",N227,0)</f>
        <v>0</v>
      </c>
      <c r="BJ227" s="22" t="s">
        <v>86</v>
      </c>
      <c r="BK227" s="109">
        <f>ROUND(L227*K227,2)</f>
        <v>0</v>
      </c>
      <c r="BL227" s="22" t="s">
        <v>302</v>
      </c>
      <c r="BM227" s="22" t="s">
        <v>399</v>
      </c>
    </row>
    <row r="228" spans="2:65" s="1" customFormat="1" ht="22.8" customHeight="1">
      <c r="B228" s="135"/>
      <c r="C228" s="164" t="s">
        <v>400</v>
      </c>
      <c r="D228" s="164" t="s">
        <v>157</v>
      </c>
      <c r="E228" s="165" t="s">
        <v>401</v>
      </c>
      <c r="F228" s="272" t="s">
        <v>402</v>
      </c>
      <c r="G228" s="272"/>
      <c r="H228" s="272"/>
      <c r="I228" s="272"/>
      <c r="J228" s="166" t="s">
        <v>305</v>
      </c>
      <c r="K228" s="167">
        <v>0.08</v>
      </c>
      <c r="L228" s="273">
        <v>0</v>
      </c>
      <c r="M228" s="273"/>
      <c r="N228" s="274">
        <f>ROUND(L228*K228,2)</f>
        <v>0</v>
      </c>
      <c r="O228" s="274"/>
      <c r="P228" s="274"/>
      <c r="Q228" s="274"/>
      <c r="R228" s="138"/>
      <c r="T228" s="168" t="s">
        <v>5</v>
      </c>
      <c r="U228" s="47" t="s">
        <v>43</v>
      </c>
      <c r="V228" s="39"/>
      <c r="W228" s="169">
        <f>V228*K228</f>
        <v>0</v>
      </c>
      <c r="X228" s="169">
        <v>0</v>
      </c>
      <c r="Y228" s="169">
        <f>X228*K228</f>
        <v>0</v>
      </c>
      <c r="Z228" s="169">
        <v>0</v>
      </c>
      <c r="AA228" s="170">
        <f>Z228*K228</f>
        <v>0</v>
      </c>
      <c r="AR228" s="22" t="s">
        <v>302</v>
      </c>
      <c r="AT228" s="22" t="s">
        <v>157</v>
      </c>
      <c r="AU228" s="22" t="s">
        <v>120</v>
      </c>
      <c r="AY228" s="22" t="s">
        <v>156</v>
      </c>
      <c r="BE228" s="109">
        <f>IF(U228="základní",N228,0)</f>
        <v>0</v>
      </c>
      <c r="BF228" s="109">
        <f>IF(U228="snížená",N228,0)</f>
        <v>0</v>
      </c>
      <c r="BG228" s="109">
        <f>IF(U228="zákl. přenesená",N228,0)</f>
        <v>0</v>
      </c>
      <c r="BH228" s="109">
        <f>IF(U228="sníž. přenesená",N228,0)</f>
        <v>0</v>
      </c>
      <c r="BI228" s="109">
        <f>IF(U228="nulová",N228,0)</f>
        <v>0</v>
      </c>
      <c r="BJ228" s="22" t="s">
        <v>86</v>
      </c>
      <c r="BK228" s="109">
        <f>ROUND(L228*K228,2)</f>
        <v>0</v>
      </c>
      <c r="BL228" s="22" t="s">
        <v>302</v>
      </c>
      <c r="BM228" s="22" t="s">
        <v>403</v>
      </c>
    </row>
    <row r="229" spans="2:65" s="1" customFormat="1" ht="49.95" hidden="1" customHeight="1">
      <c r="B229" s="38"/>
      <c r="C229" s="39"/>
      <c r="D229" s="155" t="s">
        <v>216</v>
      </c>
      <c r="E229" s="39"/>
      <c r="F229" s="39"/>
      <c r="G229" s="39"/>
      <c r="H229" s="39"/>
      <c r="I229" s="39"/>
      <c r="J229" s="39"/>
      <c r="K229" s="39"/>
      <c r="L229" s="39"/>
      <c r="M229" s="39"/>
      <c r="N229" s="289">
        <f>BK229</f>
        <v>0</v>
      </c>
      <c r="O229" s="290"/>
      <c r="P229" s="290"/>
      <c r="Q229" s="290"/>
      <c r="R229" s="40"/>
      <c r="T229" s="190"/>
      <c r="U229" s="59"/>
      <c r="V229" s="59"/>
      <c r="W229" s="59"/>
      <c r="X229" s="59"/>
      <c r="Y229" s="59"/>
      <c r="Z229" s="59"/>
      <c r="AA229" s="61"/>
      <c r="AT229" s="22" t="s">
        <v>77</v>
      </c>
      <c r="AU229" s="22" t="s">
        <v>78</v>
      </c>
      <c r="AY229" s="22" t="s">
        <v>217</v>
      </c>
      <c r="BK229" s="109">
        <v>0</v>
      </c>
    </row>
    <row r="230" spans="2:65" s="1" customFormat="1" ht="6.9" customHeight="1">
      <c r="B230" s="62"/>
      <c r="C230" s="63"/>
      <c r="D230" s="63"/>
      <c r="E230" s="63"/>
      <c r="F230" s="63"/>
      <c r="G230" s="63"/>
      <c r="H230" s="63"/>
      <c r="I230" s="63"/>
      <c r="J230" s="63"/>
      <c r="K230" s="63"/>
      <c r="L230" s="63"/>
      <c r="M230" s="63"/>
      <c r="N230" s="63"/>
      <c r="O230" s="63"/>
      <c r="P230" s="63"/>
      <c r="Q230" s="63"/>
      <c r="R230" s="64"/>
    </row>
  </sheetData>
  <mergeCells count="245">
    <mergeCell ref="N229:Q229"/>
    <mergeCell ref="H1:K1"/>
    <mergeCell ref="S2:AC2"/>
    <mergeCell ref="F228:I228"/>
    <mergeCell ref="L228:M228"/>
    <mergeCell ref="N228:Q228"/>
    <mergeCell ref="N127:Q127"/>
    <mergeCell ref="N128:Q128"/>
    <mergeCell ref="N129:Q129"/>
    <mergeCell ref="N141:Q141"/>
    <mergeCell ref="N144:Q144"/>
    <mergeCell ref="N158:Q158"/>
    <mergeCell ref="N163:Q163"/>
    <mergeCell ref="N179:Q179"/>
    <mergeCell ref="N200:Q200"/>
    <mergeCell ref="N202:Q202"/>
    <mergeCell ref="N204:Q204"/>
    <mergeCell ref="N205:Q205"/>
    <mergeCell ref="N224:Q224"/>
    <mergeCell ref="F223:I223"/>
    <mergeCell ref="L223:M223"/>
    <mergeCell ref="N223:Q223"/>
    <mergeCell ref="F225:I225"/>
    <mergeCell ref="L225:M225"/>
    <mergeCell ref="N225:Q225"/>
    <mergeCell ref="F226:I226"/>
    <mergeCell ref="F227:I227"/>
    <mergeCell ref="L227:M227"/>
    <mergeCell ref="N227:Q227"/>
    <mergeCell ref="F218:I218"/>
    <mergeCell ref="F219:I219"/>
    <mergeCell ref="L219:M219"/>
    <mergeCell ref="N219:Q219"/>
    <mergeCell ref="F220:I220"/>
    <mergeCell ref="F221:I221"/>
    <mergeCell ref="L221:M221"/>
    <mergeCell ref="N221:Q221"/>
    <mergeCell ref="F222:I222"/>
    <mergeCell ref="F212:I212"/>
    <mergeCell ref="L212:M212"/>
    <mergeCell ref="N212:Q212"/>
    <mergeCell ref="F213:I213"/>
    <mergeCell ref="F214:I214"/>
    <mergeCell ref="F215:I215"/>
    <mergeCell ref="F216:I216"/>
    <mergeCell ref="F217:I217"/>
    <mergeCell ref="L217:M217"/>
    <mergeCell ref="N217:Q217"/>
    <mergeCell ref="F207:I207"/>
    <mergeCell ref="F208:I208"/>
    <mergeCell ref="L208:M208"/>
    <mergeCell ref="N208:Q208"/>
    <mergeCell ref="F209:I209"/>
    <mergeCell ref="F210:I210"/>
    <mergeCell ref="L210:M210"/>
    <mergeCell ref="N210:Q210"/>
    <mergeCell ref="F211:I211"/>
    <mergeCell ref="F199:I199"/>
    <mergeCell ref="F201:I201"/>
    <mergeCell ref="L201:M201"/>
    <mergeCell ref="N201:Q201"/>
    <mergeCell ref="F203:I203"/>
    <mergeCell ref="L203:M203"/>
    <mergeCell ref="N203:Q203"/>
    <mergeCell ref="F206:I206"/>
    <mergeCell ref="L206:M206"/>
    <mergeCell ref="N206:Q206"/>
    <mergeCell ref="F195:I195"/>
    <mergeCell ref="L195:M195"/>
    <mergeCell ref="N195:Q195"/>
    <mergeCell ref="F196:I196"/>
    <mergeCell ref="L196:M196"/>
    <mergeCell ref="N196:Q196"/>
    <mergeCell ref="F197:I197"/>
    <mergeCell ref="F198:I198"/>
    <mergeCell ref="L198:M198"/>
    <mergeCell ref="N198:Q198"/>
    <mergeCell ref="F186:I186"/>
    <mergeCell ref="F187:I187"/>
    <mergeCell ref="F188:I188"/>
    <mergeCell ref="F189:I189"/>
    <mergeCell ref="F190:I190"/>
    <mergeCell ref="F191:I191"/>
    <mergeCell ref="F192:I192"/>
    <mergeCell ref="F193:I193"/>
    <mergeCell ref="F194:I194"/>
    <mergeCell ref="F178:I178"/>
    <mergeCell ref="F180:I180"/>
    <mergeCell ref="L180:M180"/>
    <mergeCell ref="N180:Q180"/>
    <mergeCell ref="F181:I181"/>
    <mergeCell ref="F182:I182"/>
    <mergeCell ref="F183:I183"/>
    <mergeCell ref="F184:I184"/>
    <mergeCell ref="F185:I185"/>
    <mergeCell ref="F173:I173"/>
    <mergeCell ref="L173:M173"/>
    <mergeCell ref="N173:Q173"/>
    <mergeCell ref="F174:I174"/>
    <mergeCell ref="F175:I175"/>
    <mergeCell ref="F176:I176"/>
    <mergeCell ref="L176:M176"/>
    <mergeCell ref="N176:Q176"/>
    <mergeCell ref="F177:I177"/>
    <mergeCell ref="F168:I168"/>
    <mergeCell ref="L168:M168"/>
    <mergeCell ref="N168:Q168"/>
    <mergeCell ref="F169:I169"/>
    <mergeCell ref="L169:M169"/>
    <mergeCell ref="N169:Q169"/>
    <mergeCell ref="F170:I170"/>
    <mergeCell ref="F171:I171"/>
    <mergeCell ref="F172:I172"/>
    <mergeCell ref="L172:M172"/>
    <mergeCell ref="N172:Q172"/>
    <mergeCell ref="F162:I162"/>
    <mergeCell ref="F164:I164"/>
    <mergeCell ref="L164:M164"/>
    <mergeCell ref="N164:Q164"/>
    <mergeCell ref="F165:I165"/>
    <mergeCell ref="F166:I166"/>
    <mergeCell ref="F167:I167"/>
    <mergeCell ref="L167:M167"/>
    <mergeCell ref="N167:Q167"/>
    <mergeCell ref="F155:I155"/>
    <mergeCell ref="F156:I156"/>
    <mergeCell ref="F157:I157"/>
    <mergeCell ref="F159:I159"/>
    <mergeCell ref="L159:M159"/>
    <mergeCell ref="N159:Q159"/>
    <mergeCell ref="F160:I160"/>
    <mergeCell ref="F161:I161"/>
    <mergeCell ref="L161:M161"/>
    <mergeCell ref="N161:Q161"/>
    <mergeCell ref="F148:I148"/>
    <mergeCell ref="F149:I149"/>
    <mergeCell ref="F150:I150"/>
    <mergeCell ref="F151:I151"/>
    <mergeCell ref="F152:I152"/>
    <mergeCell ref="L152:M152"/>
    <mergeCell ref="N152:Q152"/>
    <mergeCell ref="F153:I153"/>
    <mergeCell ref="F154:I154"/>
    <mergeCell ref="F142:I142"/>
    <mergeCell ref="L142:M142"/>
    <mergeCell ref="N142:Q142"/>
    <mergeCell ref="F143:I143"/>
    <mergeCell ref="F145:I145"/>
    <mergeCell ref="L145:M145"/>
    <mergeCell ref="N145:Q145"/>
    <mergeCell ref="F146:I146"/>
    <mergeCell ref="F147:I147"/>
    <mergeCell ref="F136:I136"/>
    <mergeCell ref="F137:I137"/>
    <mergeCell ref="L137:M137"/>
    <mergeCell ref="N137:Q137"/>
    <mergeCell ref="F138:I138"/>
    <mergeCell ref="L138:M138"/>
    <mergeCell ref="N138:Q138"/>
    <mergeCell ref="F139:I139"/>
    <mergeCell ref="F140:I140"/>
    <mergeCell ref="F131:I131"/>
    <mergeCell ref="F132:I132"/>
    <mergeCell ref="F133:I133"/>
    <mergeCell ref="L133:M133"/>
    <mergeCell ref="N133:Q133"/>
    <mergeCell ref="F134:I134"/>
    <mergeCell ref="F135:I135"/>
    <mergeCell ref="L135:M135"/>
    <mergeCell ref="N135:Q135"/>
    <mergeCell ref="M121:P121"/>
    <mergeCell ref="M123:Q123"/>
    <mergeCell ref="M124:Q124"/>
    <mergeCell ref="F126:I126"/>
    <mergeCell ref="L126:M126"/>
    <mergeCell ref="N126:Q126"/>
    <mergeCell ref="F130:I130"/>
    <mergeCell ref="L130:M130"/>
    <mergeCell ref="N130:Q130"/>
    <mergeCell ref="D106:H106"/>
    <mergeCell ref="N106:Q106"/>
    <mergeCell ref="D107:H107"/>
    <mergeCell ref="N107:Q107"/>
    <mergeCell ref="N108:Q108"/>
    <mergeCell ref="L110:Q110"/>
    <mergeCell ref="C116:Q116"/>
    <mergeCell ref="F118:P118"/>
    <mergeCell ref="F119:P119"/>
    <mergeCell ref="N98:Q98"/>
    <mergeCell ref="N99:Q99"/>
    <mergeCell ref="N100:Q100"/>
    <mergeCell ref="N102:Q102"/>
    <mergeCell ref="D103:H103"/>
    <mergeCell ref="N103:Q103"/>
    <mergeCell ref="D104:H104"/>
    <mergeCell ref="N104:Q104"/>
    <mergeCell ref="D105:H105"/>
    <mergeCell ref="N105:Q105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hyperlinks>
    <hyperlink ref="F1:G1" location="C2" display="1) Krycí list rozpočtu" xr:uid="{00000000-0004-0000-0200-000000000000}"/>
    <hyperlink ref="H1:K1" location="C86" display="2) Rekapitulace rozpočtu" xr:uid="{00000000-0004-0000-0200-000001000000}"/>
    <hyperlink ref="L1" location="C126" display="3) Rozpočet" xr:uid="{00000000-0004-0000-0200-000002000000}"/>
    <hyperlink ref="S1:T1" location="'Rekapitulace stavby'!C2" display="Rekapitulace stavby" xr:uid="{00000000-0004-0000-0200-000003000000}"/>
  </hyperlinks>
  <pageMargins left="0.58333330000000005" right="0.58333330000000005" top="0.5" bottom="0.46666669999999999" header="0" footer="0"/>
  <pageSetup paperSize="9" scale="87" fitToHeight="100" orientation="portrait" blackAndWhite="1" r:id="rId1"/>
  <headerFooter>
    <oddFooter>&amp;CStrana &amp;P z &amp;N</oddFooter>
  </headerFooter>
  <rowBreaks count="2" manualBreakCount="2">
    <brk id="157" min="2" max="16" man="1"/>
    <brk id="197" min="2" max="16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N196"/>
  <sheetViews>
    <sheetView showGridLines="0" workbookViewId="0">
      <pane ySplit="1" topLeftCell="A2" activePane="bottomLeft" state="frozen"/>
      <selection pane="bottomLeft"/>
    </sheetView>
  </sheetViews>
  <sheetFormatPr defaultRowHeight="14.4"/>
  <cols>
    <col min="1" max="1" width="7.140625" customWidth="1"/>
    <col min="2" max="2" width="1.85546875" customWidth="1"/>
    <col min="3" max="3" width="4.5703125" customWidth="1"/>
    <col min="4" max="4" width="4.7109375" customWidth="1"/>
    <col min="5" max="5" width="18.85546875" customWidth="1"/>
    <col min="6" max="7" width="12.28515625" customWidth="1"/>
    <col min="8" max="8" width="13.7109375" customWidth="1"/>
    <col min="9" max="9" width="7.7109375" customWidth="1"/>
    <col min="10" max="10" width="5.7109375" customWidth="1"/>
    <col min="11" max="11" width="12.7109375" customWidth="1"/>
    <col min="12" max="12" width="13.28515625" customWidth="1"/>
    <col min="13" max="14" width="6.5703125" customWidth="1"/>
    <col min="15" max="15" width="2.140625" customWidth="1"/>
    <col min="16" max="16" width="13.7109375" customWidth="1"/>
    <col min="17" max="17" width="4.5703125" customWidth="1"/>
    <col min="18" max="18" width="1.85546875" customWidth="1"/>
    <col min="19" max="19" width="7" customWidth="1"/>
    <col min="20" max="20" width="25.42578125" hidden="1" customWidth="1"/>
    <col min="21" max="21" width="14" hidden="1" customWidth="1"/>
    <col min="22" max="22" width="10.5703125" hidden="1" customWidth="1"/>
    <col min="23" max="23" width="14" hidden="1" customWidth="1"/>
    <col min="24" max="24" width="10.42578125" hidden="1" customWidth="1"/>
    <col min="25" max="25" width="12.85546875" hidden="1" customWidth="1"/>
    <col min="26" max="26" width="9.42578125" hidden="1" customWidth="1"/>
    <col min="27" max="27" width="12.85546875" hidden="1" customWidth="1"/>
    <col min="28" max="28" width="14" hidden="1" customWidth="1"/>
    <col min="29" max="29" width="9.42578125" customWidth="1"/>
    <col min="30" max="30" width="12.85546875" customWidth="1"/>
    <col min="31" max="31" width="14" customWidth="1"/>
    <col min="44" max="65" width="9.140625" hidden="1"/>
  </cols>
  <sheetData>
    <row r="1" spans="1:66" ht="21.75" customHeight="1">
      <c r="A1" s="118"/>
      <c r="B1" s="15"/>
      <c r="C1" s="15"/>
      <c r="D1" s="16" t="s">
        <v>1</v>
      </c>
      <c r="E1" s="15"/>
      <c r="F1" s="17" t="s">
        <v>115</v>
      </c>
      <c r="G1" s="17"/>
      <c r="H1" s="291" t="s">
        <v>116</v>
      </c>
      <c r="I1" s="291"/>
      <c r="J1" s="291"/>
      <c r="K1" s="291"/>
      <c r="L1" s="17" t="s">
        <v>117</v>
      </c>
      <c r="M1" s="15"/>
      <c r="N1" s="15"/>
      <c r="O1" s="16" t="s">
        <v>118</v>
      </c>
      <c r="P1" s="15"/>
      <c r="Q1" s="15"/>
      <c r="R1" s="15"/>
      <c r="S1" s="17" t="s">
        <v>119</v>
      </c>
      <c r="T1" s="17"/>
      <c r="U1" s="118"/>
      <c r="V1" s="1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spans="1:66" ht="36.9" customHeight="1">
      <c r="B2" s="300"/>
      <c r="C2" s="301" t="s">
        <v>7</v>
      </c>
      <c r="D2" s="302"/>
      <c r="E2" s="302"/>
      <c r="F2" s="302"/>
      <c r="G2" s="302"/>
      <c r="H2" s="302"/>
      <c r="I2" s="302"/>
      <c r="J2" s="302"/>
      <c r="K2" s="302"/>
      <c r="L2" s="302"/>
      <c r="M2" s="302"/>
      <c r="N2" s="302"/>
      <c r="O2" s="302"/>
      <c r="P2" s="302"/>
      <c r="Q2" s="302"/>
      <c r="R2" s="300"/>
      <c r="S2" s="248" t="s">
        <v>8</v>
      </c>
      <c r="T2" s="249"/>
      <c r="U2" s="249"/>
      <c r="V2" s="249"/>
      <c r="W2" s="249"/>
      <c r="X2" s="249"/>
      <c r="Y2" s="249"/>
      <c r="Z2" s="249"/>
      <c r="AA2" s="249"/>
      <c r="AB2" s="249"/>
      <c r="AC2" s="249"/>
      <c r="AT2" s="22" t="s">
        <v>93</v>
      </c>
    </row>
    <row r="3" spans="1:66" ht="6.9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5"/>
      <c r="AT3" s="22" t="s">
        <v>120</v>
      </c>
    </row>
    <row r="4" spans="1:66" ht="36.9" customHeight="1">
      <c r="B4" s="26"/>
      <c r="C4" s="207" t="s">
        <v>121</v>
      </c>
      <c r="D4" s="208"/>
      <c r="E4" s="208"/>
      <c r="F4" s="208"/>
      <c r="G4" s="208"/>
      <c r="H4" s="208"/>
      <c r="I4" s="208"/>
      <c r="J4" s="208"/>
      <c r="K4" s="208"/>
      <c r="L4" s="208"/>
      <c r="M4" s="208"/>
      <c r="N4" s="208"/>
      <c r="O4" s="208"/>
      <c r="P4" s="208"/>
      <c r="Q4" s="208"/>
      <c r="R4" s="27"/>
      <c r="T4" s="21" t="s">
        <v>13</v>
      </c>
      <c r="AT4" s="22" t="s">
        <v>6</v>
      </c>
    </row>
    <row r="5" spans="1:66" ht="6.9" customHeight="1">
      <c r="B5" s="26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7"/>
    </row>
    <row r="6" spans="1:66" ht="25.35" customHeight="1">
      <c r="B6" s="26"/>
      <c r="C6" s="29"/>
      <c r="D6" s="33" t="s">
        <v>19</v>
      </c>
      <c r="E6" s="29"/>
      <c r="F6" s="250" t="str">
        <f>'Rekapitulace stavby'!K6</f>
        <v>Mycí plocha pro zemědělskou techniku</v>
      </c>
      <c r="G6" s="251"/>
      <c r="H6" s="251"/>
      <c r="I6" s="251"/>
      <c r="J6" s="251"/>
      <c r="K6" s="251"/>
      <c r="L6" s="251"/>
      <c r="M6" s="251"/>
      <c r="N6" s="251"/>
      <c r="O6" s="251"/>
      <c r="P6" s="251"/>
      <c r="Q6" s="29"/>
      <c r="R6" s="27"/>
    </row>
    <row r="7" spans="1:66" s="1" customFormat="1" ht="32.85" customHeight="1">
      <c r="B7" s="38"/>
      <c r="C7" s="39"/>
      <c r="D7" s="32" t="s">
        <v>122</v>
      </c>
      <c r="E7" s="39"/>
      <c r="F7" s="213" t="s">
        <v>404</v>
      </c>
      <c r="G7" s="252"/>
      <c r="H7" s="252"/>
      <c r="I7" s="252"/>
      <c r="J7" s="252"/>
      <c r="K7" s="252"/>
      <c r="L7" s="252"/>
      <c r="M7" s="252"/>
      <c r="N7" s="252"/>
      <c r="O7" s="252"/>
      <c r="P7" s="252"/>
      <c r="Q7" s="39"/>
      <c r="R7" s="40"/>
    </row>
    <row r="8" spans="1:66" s="1" customFormat="1" ht="14.4" customHeight="1">
      <c r="B8" s="38"/>
      <c r="C8" s="39"/>
      <c r="D8" s="33" t="s">
        <v>21</v>
      </c>
      <c r="E8" s="39"/>
      <c r="F8" s="31" t="s">
        <v>5</v>
      </c>
      <c r="G8" s="39"/>
      <c r="H8" s="39"/>
      <c r="I8" s="39"/>
      <c r="J8" s="39"/>
      <c r="K8" s="39"/>
      <c r="L8" s="39"/>
      <c r="M8" s="33" t="s">
        <v>22</v>
      </c>
      <c r="N8" s="39"/>
      <c r="O8" s="31" t="s">
        <v>5</v>
      </c>
      <c r="P8" s="39"/>
      <c r="Q8" s="39"/>
      <c r="R8" s="40"/>
    </row>
    <row r="9" spans="1:66" s="1" customFormat="1" ht="14.4" customHeight="1">
      <c r="B9" s="38"/>
      <c r="C9" s="39"/>
      <c r="D9" s="33" t="s">
        <v>23</v>
      </c>
      <c r="E9" s="39"/>
      <c r="F9" s="31" t="s">
        <v>24</v>
      </c>
      <c r="G9" s="39"/>
      <c r="H9" s="39"/>
      <c r="I9" s="39"/>
      <c r="J9" s="39"/>
      <c r="K9" s="39"/>
      <c r="L9" s="39"/>
      <c r="M9" s="33" t="s">
        <v>25</v>
      </c>
      <c r="N9" s="39"/>
      <c r="O9" s="253" t="str">
        <f>'Rekapitulace stavby'!AN8</f>
        <v>29. 7. 2018</v>
      </c>
      <c r="P9" s="254"/>
      <c r="Q9" s="39"/>
      <c r="R9" s="40"/>
    </row>
    <row r="10" spans="1:66" s="1" customFormat="1" ht="10.8" customHeight="1">
      <c r="B10" s="38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40"/>
    </row>
    <row r="11" spans="1:66" s="1" customFormat="1" ht="14.4" customHeight="1">
      <c r="B11" s="38"/>
      <c r="C11" s="39"/>
      <c r="D11" s="33" t="s">
        <v>27</v>
      </c>
      <c r="E11" s="39"/>
      <c r="F11" s="39"/>
      <c r="G11" s="39"/>
      <c r="H11" s="39"/>
      <c r="I11" s="39"/>
      <c r="J11" s="39"/>
      <c r="K11" s="39"/>
      <c r="L11" s="39"/>
      <c r="M11" s="33" t="s">
        <v>28</v>
      </c>
      <c r="N11" s="39"/>
      <c r="O11" s="211" t="s">
        <v>5</v>
      </c>
      <c r="P11" s="211"/>
      <c r="Q11" s="39"/>
      <c r="R11" s="40"/>
    </row>
    <row r="12" spans="1:66" s="1" customFormat="1" ht="18" customHeight="1">
      <c r="B12" s="38"/>
      <c r="C12" s="39"/>
      <c r="D12" s="39"/>
      <c r="E12" s="31" t="s">
        <v>29</v>
      </c>
      <c r="F12" s="39"/>
      <c r="G12" s="39"/>
      <c r="H12" s="39"/>
      <c r="I12" s="39"/>
      <c r="J12" s="39"/>
      <c r="K12" s="39"/>
      <c r="L12" s="39"/>
      <c r="M12" s="33" t="s">
        <v>30</v>
      </c>
      <c r="N12" s="39"/>
      <c r="O12" s="211" t="s">
        <v>5</v>
      </c>
      <c r="P12" s="211"/>
      <c r="Q12" s="39"/>
      <c r="R12" s="40"/>
    </row>
    <row r="13" spans="1:66" s="1" customFormat="1" ht="6.9" customHeight="1">
      <c r="B13" s="38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40"/>
    </row>
    <row r="14" spans="1:66" s="1" customFormat="1" ht="14.4" customHeight="1">
      <c r="B14" s="38"/>
      <c r="C14" s="39"/>
      <c r="D14" s="33" t="s">
        <v>31</v>
      </c>
      <c r="E14" s="39"/>
      <c r="F14" s="39"/>
      <c r="G14" s="39"/>
      <c r="H14" s="39"/>
      <c r="I14" s="39"/>
      <c r="J14" s="39"/>
      <c r="K14" s="39"/>
      <c r="L14" s="39"/>
      <c r="M14" s="33" t="s">
        <v>28</v>
      </c>
      <c r="N14" s="39"/>
      <c r="O14" s="255" t="str">
        <f>IF('Rekapitulace stavby'!AN13="","",'Rekapitulace stavby'!AN13)</f>
        <v>Vyplň údaj</v>
      </c>
      <c r="P14" s="211"/>
      <c r="Q14" s="39"/>
      <c r="R14" s="40"/>
    </row>
    <row r="15" spans="1:66" s="1" customFormat="1" ht="18" customHeight="1">
      <c r="B15" s="38"/>
      <c r="C15" s="39"/>
      <c r="D15" s="39"/>
      <c r="E15" s="255" t="str">
        <f>IF('Rekapitulace stavby'!E14="","",'Rekapitulace stavby'!E14)</f>
        <v>Vyplň údaj</v>
      </c>
      <c r="F15" s="256"/>
      <c r="G15" s="256"/>
      <c r="H15" s="256"/>
      <c r="I15" s="256"/>
      <c r="J15" s="256"/>
      <c r="K15" s="256"/>
      <c r="L15" s="256"/>
      <c r="M15" s="33" t="s">
        <v>30</v>
      </c>
      <c r="N15" s="39"/>
      <c r="O15" s="255" t="str">
        <f>IF('Rekapitulace stavby'!AN14="","",'Rekapitulace stavby'!AN14)</f>
        <v>Vyplň údaj</v>
      </c>
      <c r="P15" s="211"/>
      <c r="Q15" s="39"/>
      <c r="R15" s="40"/>
    </row>
    <row r="16" spans="1:66" s="1" customFormat="1" ht="6.9" customHeight="1">
      <c r="B16" s="38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40"/>
    </row>
    <row r="17" spans="2:18" s="1" customFormat="1" ht="14.4" customHeight="1">
      <c r="B17" s="38"/>
      <c r="C17" s="39"/>
      <c r="D17" s="33" t="s">
        <v>33</v>
      </c>
      <c r="E17" s="39"/>
      <c r="F17" s="39"/>
      <c r="G17" s="39"/>
      <c r="H17" s="39"/>
      <c r="I17" s="39"/>
      <c r="J17" s="39"/>
      <c r="K17" s="39"/>
      <c r="L17" s="39"/>
      <c r="M17" s="33" t="s">
        <v>28</v>
      </c>
      <c r="N17" s="39"/>
      <c r="O17" s="211" t="s">
        <v>5</v>
      </c>
      <c r="P17" s="211"/>
      <c r="Q17" s="39"/>
      <c r="R17" s="40"/>
    </row>
    <row r="18" spans="2:18" s="1" customFormat="1" ht="18" customHeight="1">
      <c r="B18" s="38"/>
      <c r="C18" s="39"/>
      <c r="D18" s="39"/>
      <c r="E18" s="31" t="s">
        <v>34</v>
      </c>
      <c r="F18" s="39"/>
      <c r="G18" s="39"/>
      <c r="H18" s="39"/>
      <c r="I18" s="39"/>
      <c r="J18" s="39"/>
      <c r="K18" s="39"/>
      <c r="L18" s="39"/>
      <c r="M18" s="33" t="s">
        <v>30</v>
      </c>
      <c r="N18" s="39"/>
      <c r="O18" s="211" t="s">
        <v>5</v>
      </c>
      <c r="P18" s="211"/>
      <c r="Q18" s="39"/>
      <c r="R18" s="40"/>
    </row>
    <row r="19" spans="2:18" s="1" customFormat="1" ht="6.9" customHeight="1">
      <c r="B19" s="38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40"/>
    </row>
    <row r="20" spans="2:18" s="1" customFormat="1" ht="14.4" customHeight="1">
      <c r="B20" s="38"/>
      <c r="C20" s="39"/>
      <c r="D20" s="33" t="s">
        <v>36</v>
      </c>
      <c r="E20" s="39"/>
      <c r="F20" s="39"/>
      <c r="G20" s="39"/>
      <c r="H20" s="39"/>
      <c r="I20" s="39"/>
      <c r="J20" s="39"/>
      <c r="K20" s="39"/>
      <c r="L20" s="39"/>
      <c r="M20" s="33" t="s">
        <v>28</v>
      </c>
      <c r="N20" s="39"/>
      <c r="O20" s="211" t="str">
        <f>IF('Rekapitulace stavby'!AN19="","",'Rekapitulace stavby'!AN19)</f>
        <v/>
      </c>
      <c r="P20" s="211"/>
      <c r="Q20" s="39"/>
      <c r="R20" s="40"/>
    </row>
    <row r="21" spans="2:18" s="1" customFormat="1" ht="18" customHeight="1">
      <c r="B21" s="38"/>
      <c r="C21" s="39"/>
      <c r="D21" s="39"/>
      <c r="E21" s="31" t="str">
        <f>IF('Rekapitulace stavby'!E20="","",'Rekapitulace stavby'!E20)</f>
        <v xml:space="preserve"> </v>
      </c>
      <c r="F21" s="39"/>
      <c r="G21" s="39"/>
      <c r="H21" s="39"/>
      <c r="I21" s="39"/>
      <c r="J21" s="39"/>
      <c r="K21" s="39"/>
      <c r="L21" s="39"/>
      <c r="M21" s="33" t="s">
        <v>30</v>
      </c>
      <c r="N21" s="39"/>
      <c r="O21" s="211" t="str">
        <f>IF('Rekapitulace stavby'!AN20="","",'Rekapitulace stavby'!AN20)</f>
        <v/>
      </c>
      <c r="P21" s="211"/>
      <c r="Q21" s="39"/>
      <c r="R21" s="40"/>
    </row>
    <row r="22" spans="2:18" s="1" customFormat="1" ht="6.9" customHeight="1">
      <c r="B22" s="38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40"/>
    </row>
    <row r="23" spans="2:18" s="1" customFormat="1" ht="14.4" customHeight="1">
      <c r="B23" s="38"/>
      <c r="C23" s="39"/>
      <c r="D23" s="33" t="s">
        <v>38</v>
      </c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40"/>
    </row>
    <row r="24" spans="2:18" s="1" customFormat="1" ht="14.4" customHeight="1">
      <c r="B24" s="38"/>
      <c r="C24" s="39"/>
      <c r="D24" s="39"/>
      <c r="E24" s="216" t="s">
        <v>5</v>
      </c>
      <c r="F24" s="216"/>
      <c r="G24" s="216"/>
      <c r="H24" s="216"/>
      <c r="I24" s="216"/>
      <c r="J24" s="216"/>
      <c r="K24" s="216"/>
      <c r="L24" s="216"/>
      <c r="M24" s="39"/>
      <c r="N24" s="39"/>
      <c r="O24" s="39"/>
      <c r="P24" s="39"/>
      <c r="Q24" s="39"/>
      <c r="R24" s="40"/>
    </row>
    <row r="25" spans="2:18" s="1" customFormat="1" ht="6.9" customHeight="1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40"/>
    </row>
    <row r="26" spans="2:18" s="1" customFormat="1" ht="6.9" customHeight="1">
      <c r="B26" s="38"/>
      <c r="C26" s="39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39"/>
      <c r="R26" s="40"/>
    </row>
    <row r="27" spans="2:18" s="1" customFormat="1" ht="14.4" customHeight="1">
      <c r="B27" s="38"/>
      <c r="C27" s="39"/>
      <c r="D27" s="119" t="s">
        <v>124</v>
      </c>
      <c r="E27" s="39"/>
      <c r="F27" s="39"/>
      <c r="G27" s="39"/>
      <c r="H27" s="39"/>
      <c r="I27" s="39"/>
      <c r="J27" s="39"/>
      <c r="K27" s="39"/>
      <c r="L27" s="39"/>
      <c r="M27" s="217">
        <f>N88</f>
        <v>0</v>
      </c>
      <c r="N27" s="217"/>
      <c r="O27" s="217"/>
      <c r="P27" s="217"/>
      <c r="Q27" s="39"/>
      <c r="R27" s="40"/>
    </row>
    <row r="28" spans="2:18" s="1" customFormat="1" ht="14.4" customHeight="1">
      <c r="B28" s="38"/>
      <c r="C28" s="39"/>
      <c r="D28" s="37" t="s">
        <v>109</v>
      </c>
      <c r="E28" s="39"/>
      <c r="F28" s="39"/>
      <c r="G28" s="39"/>
      <c r="H28" s="39"/>
      <c r="I28" s="39"/>
      <c r="J28" s="39"/>
      <c r="K28" s="39"/>
      <c r="L28" s="39"/>
      <c r="M28" s="217">
        <f>N97</f>
        <v>0</v>
      </c>
      <c r="N28" s="217"/>
      <c r="O28" s="217"/>
      <c r="P28" s="217"/>
      <c r="Q28" s="39"/>
      <c r="R28" s="40"/>
    </row>
    <row r="29" spans="2:18" s="1" customFormat="1" ht="6.9" customHeight="1">
      <c r="B29" s="38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40"/>
    </row>
    <row r="30" spans="2:18" s="1" customFormat="1" ht="25.35" customHeight="1">
      <c r="B30" s="38"/>
      <c r="C30" s="39"/>
      <c r="D30" s="120" t="s">
        <v>41</v>
      </c>
      <c r="E30" s="39"/>
      <c r="F30" s="39"/>
      <c r="G30" s="39"/>
      <c r="H30" s="39"/>
      <c r="I30" s="39"/>
      <c r="J30" s="39"/>
      <c r="K30" s="39"/>
      <c r="L30" s="39"/>
      <c r="M30" s="257">
        <f>ROUND(M27+M28,2)</f>
        <v>0</v>
      </c>
      <c r="N30" s="252"/>
      <c r="O30" s="252"/>
      <c r="P30" s="252"/>
      <c r="Q30" s="39"/>
      <c r="R30" s="40"/>
    </row>
    <row r="31" spans="2:18" s="1" customFormat="1" ht="6.9" customHeight="1">
      <c r="B31" s="38"/>
      <c r="C31" s="39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39"/>
      <c r="R31" s="40"/>
    </row>
    <row r="32" spans="2:18" s="1" customFormat="1" ht="14.4" customHeight="1">
      <c r="B32" s="38"/>
      <c r="C32" s="39"/>
      <c r="D32" s="45" t="s">
        <v>42</v>
      </c>
      <c r="E32" s="45" t="s">
        <v>43</v>
      </c>
      <c r="F32" s="46">
        <v>0.21</v>
      </c>
      <c r="G32" s="121" t="s">
        <v>44</v>
      </c>
      <c r="H32" s="258">
        <f>(SUM(BE97:BE104)+SUM(BE122:BE194))</f>
        <v>0</v>
      </c>
      <c r="I32" s="252"/>
      <c r="J32" s="252"/>
      <c r="K32" s="39"/>
      <c r="L32" s="39"/>
      <c r="M32" s="258">
        <f>ROUND((SUM(BE97:BE104)+SUM(BE122:BE194)), 2)*F32</f>
        <v>0</v>
      </c>
      <c r="N32" s="252"/>
      <c r="O32" s="252"/>
      <c r="P32" s="252"/>
      <c r="Q32" s="39"/>
      <c r="R32" s="40"/>
    </row>
    <row r="33" spans="2:18" s="1" customFormat="1" ht="14.4" customHeight="1">
      <c r="B33" s="38"/>
      <c r="C33" s="39"/>
      <c r="D33" s="39"/>
      <c r="E33" s="45" t="s">
        <v>45</v>
      </c>
      <c r="F33" s="46">
        <v>0.15</v>
      </c>
      <c r="G33" s="121" t="s">
        <v>44</v>
      </c>
      <c r="H33" s="258">
        <f>(SUM(BF97:BF104)+SUM(BF122:BF194))</f>
        <v>0</v>
      </c>
      <c r="I33" s="252"/>
      <c r="J33" s="252"/>
      <c r="K33" s="39"/>
      <c r="L33" s="39"/>
      <c r="M33" s="258">
        <f>ROUND((SUM(BF97:BF104)+SUM(BF122:BF194)), 2)*F33</f>
        <v>0</v>
      </c>
      <c r="N33" s="252"/>
      <c r="O33" s="252"/>
      <c r="P33" s="252"/>
      <c r="Q33" s="39"/>
      <c r="R33" s="40"/>
    </row>
    <row r="34" spans="2:18" s="1" customFormat="1" ht="14.4" hidden="1" customHeight="1">
      <c r="B34" s="38"/>
      <c r="C34" s="39"/>
      <c r="D34" s="39"/>
      <c r="E34" s="45" t="s">
        <v>46</v>
      </c>
      <c r="F34" s="46">
        <v>0.21</v>
      </c>
      <c r="G34" s="121" t="s">
        <v>44</v>
      </c>
      <c r="H34" s="258">
        <f>(SUM(BG97:BG104)+SUM(BG122:BG194))</f>
        <v>0</v>
      </c>
      <c r="I34" s="252"/>
      <c r="J34" s="252"/>
      <c r="K34" s="39"/>
      <c r="L34" s="39"/>
      <c r="M34" s="258">
        <v>0</v>
      </c>
      <c r="N34" s="252"/>
      <c r="O34" s="252"/>
      <c r="P34" s="252"/>
      <c r="Q34" s="39"/>
      <c r="R34" s="40"/>
    </row>
    <row r="35" spans="2:18" s="1" customFormat="1" ht="14.4" hidden="1" customHeight="1">
      <c r="B35" s="38"/>
      <c r="C35" s="39"/>
      <c r="D35" s="39"/>
      <c r="E35" s="45" t="s">
        <v>47</v>
      </c>
      <c r="F35" s="46">
        <v>0.15</v>
      </c>
      <c r="G35" s="121" t="s">
        <v>44</v>
      </c>
      <c r="H35" s="258">
        <f>(SUM(BH97:BH104)+SUM(BH122:BH194))</f>
        <v>0</v>
      </c>
      <c r="I35" s="252"/>
      <c r="J35" s="252"/>
      <c r="K35" s="39"/>
      <c r="L35" s="39"/>
      <c r="M35" s="258">
        <v>0</v>
      </c>
      <c r="N35" s="252"/>
      <c r="O35" s="252"/>
      <c r="P35" s="252"/>
      <c r="Q35" s="39"/>
      <c r="R35" s="40"/>
    </row>
    <row r="36" spans="2:18" s="1" customFormat="1" ht="14.4" hidden="1" customHeight="1">
      <c r="B36" s="38"/>
      <c r="C36" s="39"/>
      <c r="D36" s="39"/>
      <c r="E36" s="45" t="s">
        <v>48</v>
      </c>
      <c r="F36" s="46">
        <v>0</v>
      </c>
      <c r="G36" s="121" t="s">
        <v>44</v>
      </c>
      <c r="H36" s="258">
        <f>(SUM(BI97:BI104)+SUM(BI122:BI194))</f>
        <v>0</v>
      </c>
      <c r="I36" s="252"/>
      <c r="J36" s="252"/>
      <c r="K36" s="39"/>
      <c r="L36" s="39"/>
      <c r="M36" s="258">
        <v>0</v>
      </c>
      <c r="N36" s="252"/>
      <c r="O36" s="252"/>
      <c r="P36" s="252"/>
      <c r="Q36" s="39"/>
      <c r="R36" s="40"/>
    </row>
    <row r="37" spans="2:18" s="1" customFormat="1" ht="6.9" customHeight="1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40"/>
    </row>
    <row r="38" spans="2:18" s="1" customFormat="1" ht="25.35" customHeight="1">
      <c r="B38" s="38"/>
      <c r="C38" s="117"/>
      <c r="D38" s="122" t="s">
        <v>49</v>
      </c>
      <c r="E38" s="78"/>
      <c r="F38" s="78"/>
      <c r="G38" s="123" t="s">
        <v>50</v>
      </c>
      <c r="H38" s="124" t="s">
        <v>51</v>
      </c>
      <c r="I38" s="78"/>
      <c r="J38" s="78"/>
      <c r="K38" s="78"/>
      <c r="L38" s="259">
        <f>SUM(M30:M36)</f>
        <v>0</v>
      </c>
      <c r="M38" s="259"/>
      <c r="N38" s="259"/>
      <c r="O38" s="259"/>
      <c r="P38" s="260"/>
      <c r="Q38" s="117"/>
      <c r="R38" s="40"/>
    </row>
    <row r="39" spans="2:18" s="1" customFormat="1" ht="14.4" customHeight="1"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40"/>
    </row>
    <row r="40" spans="2:18" s="1" customFormat="1" ht="14.4" customHeight="1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40"/>
    </row>
    <row r="41" spans="2:18" ht="12">
      <c r="B41" s="26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7"/>
    </row>
    <row r="42" spans="2:18" ht="12">
      <c r="B42" s="26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7"/>
    </row>
    <row r="43" spans="2:18" ht="12">
      <c r="B43" s="26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7"/>
    </row>
    <row r="44" spans="2:18" ht="12">
      <c r="B44" s="26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7"/>
    </row>
    <row r="45" spans="2:18" ht="12">
      <c r="B45" s="26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7"/>
    </row>
    <row r="46" spans="2:18" ht="12">
      <c r="B46" s="26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7"/>
    </row>
    <row r="47" spans="2:18" ht="12">
      <c r="B47" s="26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7"/>
    </row>
    <row r="48" spans="2:18" ht="12">
      <c r="B48" s="26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7"/>
    </row>
    <row r="49" spans="2:18" ht="12">
      <c r="B49" s="26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7"/>
    </row>
    <row r="50" spans="2:18" s="1" customFormat="1">
      <c r="B50" s="38"/>
      <c r="C50" s="39"/>
      <c r="D50" s="53" t="s">
        <v>52</v>
      </c>
      <c r="E50" s="54"/>
      <c r="F50" s="54"/>
      <c r="G50" s="54"/>
      <c r="H50" s="55"/>
      <c r="I50" s="39"/>
      <c r="J50" s="53" t="s">
        <v>53</v>
      </c>
      <c r="K50" s="54"/>
      <c r="L50" s="54"/>
      <c r="M50" s="54"/>
      <c r="N50" s="54"/>
      <c r="O50" s="54"/>
      <c r="P50" s="55"/>
      <c r="Q50" s="39"/>
      <c r="R50" s="40"/>
    </row>
    <row r="51" spans="2:18" ht="12">
      <c r="B51" s="26"/>
      <c r="C51" s="29"/>
      <c r="D51" s="56"/>
      <c r="E51" s="29"/>
      <c r="F51" s="29"/>
      <c r="G51" s="29"/>
      <c r="H51" s="57"/>
      <c r="I51" s="29"/>
      <c r="J51" s="56"/>
      <c r="K51" s="29"/>
      <c r="L51" s="29"/>
      <c r="M51" s="29"/>
      <c r="N51" s="29"/>
      <c r="O51" s="29"/>
      <c r="P51" s="57"/>
      <c r="Q51" s="29"/>
      <c r="R51" s="27"/>
    </row>
    <row r="52" spans="2:18" ht="12">
      <c r="B52" s="26"/>
      <c r="C52" s="29"/>
      <c r="D52" s="56"/>
      <c r="E52" s="29"/>
      <c r="F52" s="29"/>
      <c r="G52" s="29"/>
      <c r="H52" s="57"/>
      <c r="I52" s="29"/>
      <c r="J52" s="56"/>
      <c r="K52" s="29"/>
      <c r="L52" s="29"/>
      <c r="M52" s="29"/>
      <c r="N52" s="29"/>
      <c r="O52" s="29"/>
      <c r="P52" s="57"/>
      <c r="Q52" s="29"/>
      <c r="R52" s="27"/>
    </row>
    <row r="53" spans="2:18" ht="12">
      <c r="B53" s="26"/>
      <c r="C53" s="29"/>
      <c r="D53" s="56"/>
      <c r="E53" s="29"/>
      <c r="F53" s="29"/>
      <c r="G53" s="29"/>
      <c r="H53" s="57"/>
      <c r="I53" s="29"/>
      <c r="J53" s="56"/>
      <c r="K53" s="29"/>
      <c r="L53" s="29"/>
      <c r="M53" s="29"/>
      <c r="N53" s="29"/>
      <c r="O53" s="29"/>
      <c r="P53" s="57"/>
      <c r="Q53" s="29"/>
      <c r="R53" s="27"/>
    </row>
    <row r="54" spans="2:18" ht="12">
      <c r="B54" s="26"/>
      <c r="C54" s="29"/>
      <c r="D54" s="56"/>
      <c r="E54" s="29"/>
      <c r="F54" s="29"/>
      <c r="G54" s="29"/>
      <c r="H54" s="57"/>
      <c r="I54" s="29"/>
      <c r="J54" s="56"/>
      <c r="K54" s="29"/>
      <c r="L54" s="29"/>
      <c r="M54" s="29"/>
      <c r="N54" s="29"/>
      <c r="O54" s="29"/>
      <c r="P54" s="57"/>
      <c r="Q54" s="29"/>
      <c r="R54" s="27"/>
    </row>
    <row r="55" spans="2:18" ht="12">
      <c r="B55" s="26"/>
      <c r="C55" s="29"/>
      <c r="D55" s="56"/>
      <c r="E55" s="29"/>
      <c r="F55" s="29"/>
      <c r="G55" s="29"/>
      <c r="H55" s="57"/>
      <c r="I55" s="29"/>
      <c r="J55" s="56"/>
      <c r="K55" s="29"/>
      <c r="L55" s="29"/>
      <c r="M55" s="29"/>
      <c r="N55" s="29"/>
      <c r="O55" s="29"/>
      <c r="P55" s="57"/>
      <c r="Q55" s="29"/>
      <c r="R55" s="27"/>
    </row>
    <row r="56" spans="2:18" ht="12">
      <c r="B56" s="26"/>
      <c r="C56" s="29"/>
      <c r="D56" s="56"/>
      <c r="E56" s="29"/>
      <c r="F56" s="29"/>
      <c r="G56" s="29"/>
      <c r="H56" s="57"/>
      <c r="I56" s="29"/>
      <c r="J56" s="56"/>
      <c r="K56" s="29"/>
      <c r="L56" s="29"/>
      <c r="M56" s="29"/>
      <c r="N56" s="29"/>
      <c r="O56" s="29"/>
      <c r="P56" s="57"/>
      <c r="Q56" s="29"/>
      <c r="R56" s="27"/>
    </row>
    <row r="57" spans="2:18" ht="12">
      <c r="B57" s="26"/>
      <c r="C57" s="29"/>
      <c r="D57" s="56"/>
      <c r="E57" s="29"/>
      <c r="F57" s="29"/>
      <c r="G57" s="29"/>
      <c r="H57" s="57"/>
      <c r="I57" s="29"/>
      <c r="J57" s="56"/>
      <c r="K57" s="29"/>
      <c r="L57" s="29"/>
      <c r="M57" s="29"/>
      <c r="N57" s="29"/>
      <c r="O57" s="29"/>
      <c r="P57" s="57"/>
      <c r="Q57" s="29"/>
      <c r="R57" s="27"/>
    </row>
    <row r="58" spans="2:18" ht="12">
      <c r="B58" s="26"/>
      <c r="C58" s="29"/>
      <c r="D58" s="56"/>
      <c r="E58" s="29"/>
      <c r="F58" s="29"/>
      <c r="G58" s="29"/>
      <c r="H58" s="57"/>
      <c r="I58" s="29"/>
      <c r="J58" s="56"/>
      <c r="K58" s="29"/>
      <c r="L58" s="29"/>
      <c r="M58" s="29"/>
      <c r="N58" s="29"/>
      <c r="O58" s="29"/>
      <c r="P58" s="57"/>
      <c r="Q58" s="29"/>
      <c r="R58" s="27"/>
    </row>
    <row r="59" spans="2:18" s="1" customFormat="1">
      <c r="B59" s="38"/>
      <c r="C59" s="39"/>
      <c r="D59" s="58" t="s">
        <v>54</v>
      </c>
      <c r="E59" s="59"/>
      <c r="F59" s="59"/>
      <c r="G59" s="60" t="s">
        <v>55</v>
      </c>
      <c r="H59" s="61"/>
      <c r="I59" s="39"/>
      <c r="J59" s="58" t="s">
        <v>54</v>
      </c>
      <c r="K59" s="59"/>
      <c r="L59" s="59"/>
      <c r="M59" s="59"/>
      <c r="N59" s="60" t="s">
        <v>55</v>
      </c>
      <c r="O59" s="59"/>
      <c r="P59" s="61"/>
      <c r="Q59" s="39"/>
      <c r="R59" s="40"/>
    </row>
    <row r="60" spans="2:18" ht="12">
      <c r="B60" s="26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7"/>
    </row>
    <row r="61" spans="2:18" s="1" customFormat="1">
      <c r="B61" s="38"/>
      <c r="C61" s="39"/>
      <c r="D61" s="53" t="s">
        <v>56</v>
      </c>
      <c r="E61" s="54"/>
      <c r="F61" s="54"/>
      <c r="G61" s="54"/>
      <c r="H61" s="55"/>
      <c r="I61" s="39"/>
      <c r="J61" s="53" t="s">
        <v>57</v>
      </c>
      <c r="K61" s="54"/>
      <c r="L61" s="54"/>
      <c r="M61" s="54"/>
      <c r="N61" s="54"/>
      <c r="O61" s="54"/>
      <c r="P61" s="55"/>
      <c r="Q61" s="39"/>
      <c r="R61" s="40"/>
    </row>
    <row r="62" spans="2:18" ht="12">
      <c r="B62" s="26"/>
      <c r="C62" s="29"/>
      <c r="D62" s="56"/>
      <c r="E62" s="29"/>
      <c r="F62" s="29"/>
      <c r="G62" s="29"/>
      <c r="H62" s="57"/>
      <c r="I62" s="29"/>
      <c r="J62" s="56"/>
      <c r="K62" s="29"/>
      <c r="L62" s="29"/>
      <c r="M62" s="29"/>
      <c r="N62" s="29"/>
      <c r="O62" s="29"/>
      <c r="P62" s="57"/>
      <c r="Q62" s="29"/>
      <c r="R62" s="27"/>
    </row>
    <row r="63" spans="2:18" ht="12">
      <c r="B63" s="26"/>
      <c r="C63" s="29"/>
      <c r="D63" s="56"/>
      <c r="E63" s="29"/>
      <c r="F63" s="29"/>
      <c r="G63" s="29"/>
      <c r="H63" s="57"/>
      <c r="I63" s="29"/>
      <c r="J63" s="56"/>
      <c r="K63" s="29"/>
      <c r="L63" s="29"/>
      <c r="M63" s="29"/>
      <c r="N63" s="29"/>
      <c r="O63" s="29"/>
      <c r="P63" s="57"/>
      <c r="Q63" s="29"/>
      <c r="R63" s="27"/>
    </row>
    <row r="64" spans="2:18" ht="12">
      <c r="B64" s="26"/>
      <c r="C64" s="29"/>
      <c r="D64" s="56"/>
      <c r="E64" s="29"/>
      <c r="F64" s="29"/>
      <c r="G64" s="29"/>
      <c r="H64" s="57"/>
      <c r="I64" s="29"/>
      <c r="J64" s="56"/>
      <c r="K64" s="29"/>
      <c r="L64" s="29"/>
      <c r="M64" s="29"/>
      <c r="N64" s="29"/>
      <c r="O64" s="29"/>
      <c r="P64" s="57"/>
      <c r="Q64" s="29"/>
      <c r="R64" s="27"/>
    </row>
    <row r="65" spans="2:18" ht="12">
      <c r="B65" s="26"/>
      <c r="C65" s="29"/>
      <c r="D65" s="56"/>
      <c r="E65" s="29"/>
      <c r="F65" s="29"/>
      <c r="G65" s="29"/>
      <c r="H65" s="57"/>
      <c r="I65" s="29"/>
      <c r="J65" s="56"/>
      <c r="K65" s="29"/>
      <c r="L65" s="29"/>
      <c r="M65" s="29"/>
      <c r="N65" s="29"/>
      <c r="O65" s="29"/>
      <c r="P65" s="57"/>
      <c r="Q65" s="29"/>
      <c r="R65" s="27"/>
    </row>
    <row r="66" spans="2:18" ht="12">
      <c r="B66" s="26"/>
      <c r="C66" s="29"/>
      <c r="D66" s="56"/>
      <c r="E66" s="29"/>
      <c r="F66" s="29"/>
      <c r="G66" s="29"/>
      <c r="H66" s="57"/>
      <c r="I66" s="29"/>
      <c r="J66" s="56"/>
      <c r="K66" s="29"/>
      <c r="L66" s="29"/>
      <c r="M66" s="29"/>
      <c r="N66" s="29"/>
      <c r="O66" s="29"/>
      <c r="P66" s="57"/>
      <c r="Q66" s="29"/>
      <c r="R66" s="27"/>
    </row>
    <row r="67" spans="2:18" ht="12">
      <c r="B67" s="26"/>
      <c r="C67" s="29"/>
      <c r="D67" s="56"/>
      <c r="E67" s="29"/>
      <c r="F67" s="29"/>
      <c r="G67" s="29"/>
      <c r="H67" s="57"/>
      <c r="I67" s="29"/>
      <c r="J67" s="56"/>
      <c r="K67" s="29"/>
      <c r="L67" s="29"/>
      <c r="M67" s="29"/>
      <c r="N67" s="29"/>
      <c r="O67" s="29"/>
      <c r="P67" s="57"/>
      <c r="Q67" s="29"/>
      <c r="R67" s="27"/>
    </row>
    <row r="68" spans="2:18" ht="12">
      <c r="B68" s="26"/>
      <c r="C68" s="29"/>
      <c r="D68" s="56"/>
      <c r="E68" s="29"/>
      <c r="F68" s="29"/>
      <c r="G68" s="29"/>
      <c r="H68" s="57"/>
      <c r="I68" s="29"/>
      <c r="J68" s="56"/>
      <c r="K68" s="29"/>
      <c r="L68" s="29"/>
      <c r="M68" s="29"/>
      <c r="N68" s="29"/>
      <c r="O68" s="29"/>
      <c r="P68" s="57"/>
      <c r="Q68" s="29"/>
      <c r="R68" s="27"/>
    </row>
    <row r="69" spans="2:18" ht="12">
      <c r="B69" s="26"/>
      <c r="C69" s="29"/>
      <c r="D69" s="56"/>
      <c r="E69" s="29"/>
      <c r="F69" s="29"/>
      <c r="G69" s="29"/>
      <c r="H69" s="57"/>
      <c r="I69" s="29"/>
      <c r="J69" s="56"/>
      <c r="K69" s="29"/>
      <c r="L69" s="29"/>
      <c r="M69" s="29"/>
      <c r="N69" s="29"/>
      <c r="O69" s="29"/>
      <c r="P69" s="57"/>
      <c r="Q69" s="29"/>
      <c r="R69" s="27"/>
    </row>
    <row r="70" spans="2:18" s="1" customFormat="1">
      <c r="B70" s="38"/>
      <c r="C70" s="39"/>
      <c r="D70" s="58" t="s">
        <v>54</v>
      </c>
      <c r="E70" s="59"/>
      <c r="F70" s="59"/>
      <c r="G70" s="60" t="s">
        <v>55</v>
      </c>
      <c r="H70" s="61"/>
      <c r="I70" s="39"/>
      <c r="J70" s="58" t="s">
        <v>54</v>
      </c>
      <c r="K70" s="59"/>
      <c r="L70" s="59"/>
      <c r="M70" s="59"/>
      <c r="N70" s="60" t="s">
        <v>55</v>
      </c>
      <c r="O70" s="59"/>
      <c r="P70" s="61"/>
      <c r="Q70" s="39"/>
      <c r="R70" s="40"/>
    </row>
    <row r="71" spans="2:18" s="1" customFormat="1" ht="14.4" customHeight="1"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4"/>
    </row>
    <row r="75" spans="2:18" s="1" customFormat="1" ht="6.9" customHeight="1">
      <c r="B75" s="65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7"/>
    </row>
    <row r="76" spans="2:18" s="1" customFormat="1" ht="36.9" customHeight="1">
      <c r="B76" s="38"/>
      <c r="C76" s="207" t="s">
        <v>125</v>
      </c>
      <c r="D76" s="208"/>
      <c r="E76" s="208"/>
      <c r="F76" s="208"/>
      <c r="G76" s="208"/>
      <c r="H76" s="208"/>
      <c r="I76" s="208"/>
      <c r="J76" s="208"/>
      <c r="K76" s="208"/>
      <c r="L76" s="208"/>
      <c r="M76" s="208"/>
      <c r="N76" s="208"/>
      <c r="O76" s="208"/>
      <c r="P76" s="208"/>
      <c r="Q76" s="208"/>
      <c r="R76" s="40"/>
    </row>
    <row r="77" spans="2:18" s="1" customFormat="1" ht="6.9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40"/>
    </row>
    <row r="78" spans="2:18" s="1" customFormat="1" ht="30" customHeight="1">
      <c r="B78" s="38"/>
      <c r="C78" s="33" t="s">
        <v>19</v>
      </c>
      <c r="D78" s="39"/>
      <c r="E78" s="39"/>
      <c r="F78" s="250" t="str">
        <f>F6</f>
        <v>Mycí plocha pro zemědělskou techniku</v>
      </c>
      <c r="G78" s="251"/>
      <c r="H78" s="251"/>
      <c r="I78" s="251"/>
      <c r="J78" s="251"/>
      <c r="K78" s="251"/>
      <c r="L78" s="251"/>
      <c r="M78" s="251"/>
      <c r="N78" s="251"/>
      <c r="O78" s="251"/>
      <c r="P78" s="251"/>
      <c r="Q78" s="39"/>
      <c r="R78" s="40"/>
    </row>
    <row r="79" spans="2:18" s="1" customFormat="1" ht="36.9" customHeight="1">
      <c r="B79" s="38"/>
      <c r="C79" s="72" t="s">
        <v>122</v>
      </c>
      <c r="D79" s="39"/>
      <c r="E79" s="39"/>
      <c r="F79" s="227" t="str">
        <f>F7</f>
        <v>SO-01b - Mycí plocha a chodník</v>
      </c>
      <c r="G79" s="252"/>
      <c r="H79" s="252"/>
      <c r="I79" s="252"/>
      <c r="J79" s="252"/>
      <c r="K79" s="252"/>
      <c r="L79" s="252"/>
      <c r="M79" s="252"/>
      <c r="N79" s="252"/>
      <c r="O79" s="252"/>
      <c r="P79" s="252"/>
      <c r="Q79" s="39"/>
      <c r="R79" s="40"/>
    </row>
    <row r="80" spans="2:18" s="1" customFormat="1" ht="6.9" customHeight="1"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40"/>
    </row>
    <row r="81" spans="2:47" s="1" customFormat="1" ht="18" customHeight="1">
      <c r="B81" s="38"/>
      <c r="C81" s="33" t="s">
        <v>23</v>
      </c>
      <c r="D81" s="39"/>
      <c r="E81" s="39"/>
      <c r="F81" s="31" t="str">
        <f>F9</f>
        <v>Kladruby nad Labem</v>
      </c>
      <c r="G81" s="39"/>
      <c r="H81" s="39"/>
      <c r="I81" s="39"/>
      <c r="J81" s="39"/>
      <c r="K81" s="33" t="s">
        <v>25</v>
      </c>
      <c r="L81" s="39"/>
      <c r="M81" s="254" t="str">
        <f>IF(O9="","",O9)</f>
        <v>29. 7. 2018</v>
      </c>
      <c r="N81" s="254"/>
      <c r="O81" s="254"/>
      <c r="P81" s="254"/>
      <c r="Q81" s="39"/>
      <c r="R81" s="40"/>
    </row>
    <row r="82" spans="2:47" s="1" customFormat="1" ht="6.9" customHeight="1"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40"/>
    </row>
    <row r="83" spans="2:47" s="1" customFormat="1" ht="13.2">
      <c r="B83" s="38"/>
      <c r="C83" s="33" t="s">
        <v>27</v>
      </c>
      <c r="D83" s="39"/>
      <c r="E83" s="39"/>
      <c r="F83" s="31" t="str">
        <f>E12</f>
        <v>Národní hřebčín Kladruby nad Labem</v>
      </c>
      <c r="G83" s="39"/>
      <c r="H83" s="39"/>
      <c r="I83" s="39"/>
      <c r="J83" s="39"/>
      <c r="K83" s="33" t="s">
        <v>33</v>
      </c>
      <c r="L83" s="39"/>
      <c r="M83" s="211" t="str">
        <f>E18</f>
        <v>Ing. Miroslav Vraný</v>
      </c>
      <c r="N83" s="211"/>
      <c r="O83" s="211"/>
      <c r="P83" s="211"/>
      <c r="Q83" s="211"/>
      <c r="R83" s="40"/>
    </row>
    <row r="84" spans="2:47" s="1" customFormat="1" ht="14.4" customHeight="1">
      <c r="B84" s="38"/>
      <c r="C84" s="33" t="s">
        <v>31</v>
      </c>
      <c r="D84" s="39"/>
      <c r="E84" s="39"/>
      <c r="F84" s="31" t="str">
        <f>IF(E15="","",E15)</f>
        <v>Vyplň údaj</v>
      </c>
      <c r="G84" s="39"/>
      <c r="H84" s="39"/>
      <c r="I84" s="39"/>
      <c r="J84" s="39"/>
      <c r="K84" s="33" t="s">
        <v>36</v>
      </c>
      <c r="L84" s="39"/>
      <c r="M84" s="211" t="str">
        <f>E21</f>
        <v xml:space="preserve"> </v>
      </c>
      <c r="N84" s="211"/>
      <c r="O84" s="211"/>
      <c r="P84" s="211"/>
      <c r="Q84" s="211"/>
      <c r="R84" s="40"/>
    </row>
    <row r="85" spans="2:47" s="1" customFormat="1" ht="10.35" customHeight="1"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40"/>
    </row>
    <row r="86" spans="2:47" s="1" customFormat="1" ht="29.25" customHeight="1">
      <c r="B86" s="38"/>
      <c r="C86" s="261" t="s">
        <v>126</v>
      </c>
      <c r="D86" s="262"/>
      <c r="E86" s="262"/>
      <c r="F86" s="262"/>
      <c r="G86" s="262"/>
      <c r="H86" s="117"/>
      <c r="I86" s="117"/>
      <c r="J86" s="117"/>
      <c r="K86" s="117"/>
      <c r="L86" s="117"/>
      <c r="M86" s="117"/>
      <c r="N86" s="261" t="s">
        <v>127</v>
      </c>
      <c r="O86" s="262"/>
      <c r="P86" s="262"/>
      <c r="Q86" s="262"/>
      <c r="R86" s="40"/>
    </row>
    <row r="87" spans="2:47" s="1" customFormat="1" ht="10.35" customHeight="1"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40"/>
    </row>
    <row r="88" spans="2:47" s="1" customFormat="1" ht="29.25" customHeight="1">
      <c r="B88" s="38"/>
      <c r="C88" s="125" t="s">
        <v>128</v>
      </c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246">
        <f>N122</f>
        <v>0</v>
      </c>
      <c r="O88" s="263"/>
      <c r="P88" s="263"/>
      <c r="Q88" s="263"/>
      <c r="R88" s="40"/>
      <c r="AU88" s="22" t="s">
        <v>129</v>
      </c>
    </row>
    <row r="89" spans="2:47" s="6" customFormat="1" ht="24.9" customHeight="1">
      <c r="B89" s="126"/>
      <c r="C89" s="127"/>
      <c r="D89" s="128" t="s">
        <v>219</v>
      </c>
      <c r="E89" s="127"/>
      <c r="F89" s="127"/>
      <c r="G89" s="127"/>
      <c r="H89" s="127"/>
      <c r="I89" s="127"/>
      <c r="J89" s="127"/>
      <c r="K89" s="127"/>
      <c r="L89" s="127"/>
      <c r="M89" s="127"/>
      <c r="N89" s="264">
        <f>N123</f>
        <v>0</v>
      </c>
      <c r="O89" s="265"/>
      <c r="P89" s="265"/>
      <c r="Q89" s="265"/>
      <c r="R89" s="129"/>
    </row>
    <row r="90" spans="2:47" s="7" customFormat="1" ht="19.95" customHeight="1">
      <c r="B90" s="130"/>
      <c r="C90" s="131"/>
      <c r="D90" s="105" t="s">
        <v>220</v>
      </c>
      <c r="E90" s="131"/>
      <c r="F90" s="131"/>
      <c r="G90" s="131"/>
      <c r="H90" s="131"/>
      <c r="I90" s="131"/>
      <c r="J90" s="131"/>
      <c r="K90" s="131"/>
      <c r="L90" s="131"/>
      <c r="M90" s="131"/>
      <c r="N90" s="242">
        <f>N124</f>
        <v>0</v>
      </c>
      <c r="O90" s="266"/>
      <c r="P90" s="266"/>
      <c r="Q90" s="266"/>
      <c r="R90" s="132"/>
    </row>
    <row r="91" spans="2:47" s="7" customFormat="1" ht="19.95" customHeight="1">
      <c r="B91" s="130"/>
      <c r="C91" s="131"/>
      <c r="D91" s="105" t="s">
        <v>405</v>
      </c>
      <c r="E91" s="131"/>
      <c r="F91" s="131"/>
      <c r="G91" s="131"/>
      <c r="H91" s="131"/>
      <c r="I91" s="131"/>
      <c r="J91" s="131"/>
      <c r="K91" s="131"/>
      <c r="L91" s="131"/>
      <c r="M91" s="131"/>
      <c r="N91" s="242">
        <f>N153</f>
        <v>0</v>
      </c>
      <c r="O91" s="266"/>
      <c r="P91" s="266"/>
      <c r="Q91" s="266"/>
      <c r="R91" s="132"/>
    </row>
    <row r="92" spans="2:47" s="7" customFormat="1" ht="19.95" customHeight="1">
      <c r="B92" s="130"/>
      <c r="C92" s="131"/>
      <c r="D92" s="105" t="s">
        <v>224</v>
      </c>
      <c r="E92" s="131"/>
      <c r="F92" s="131"/>
      <c r="G92" s="131"/>
      <c r="H92" s="131"/>
      <c r="I92" s="131"/>
      <c r="J92" s="131"/>
      <c r="K92" s="131"/>
      <c r="L92" s="131"/>
      <c r="M92" s="131"/>
      <c r="N92" s="242">
        <f>N166</f>
        <v>0</v>
      </c>
      <c r="O92" s="266"/>
      <c r="P92" s="266"/>
      <c r="Q92" s="266"/>
      <c r="R92" s="132"/>
    </row>
    <row r="93" spans="2:47" s="7" customFormat="1" ht="19.95" customHeight="1">
      <c r="B93" s="130"/>
      <c r="C93" s="131"/>
      <c r="D93" s="105" t="s">
        <v>406</v>
      </c>
      <c r="E93" s="131"/>
      <c r="F93" s="131"/>
      <c r="G93" s="131"/>
      <c r="H93" s="131"/>
      <c r="I93" s="131"/>
      <c r="J93" s="131"/>
      <c r="K93" s="131"/>
      <c r="L93" s="131"/>
      <c r="M93" s="131"/>
      <c r="N93" s="242">
        <f>N186</f>
        <v>0</v>
      </c>
      <c r="O93" s="266"/>
      <c r="P93" s="266"/>
      <c r="Q93" s="266"/>
      <c r="R93" s="132"/>
    </row>
    <row r="94" spans="2:47" s="7" customFormat="1" ht="19.95" customHeight="1">
      <c r="B94" s="130"/>
      <c r="C94" s="131"/>
      <c r="D94" s="105" t="s">
        <v>226</v>
      </c>
      <c r="E94" s="131"/>
      <c r="F94" s="131"/>
      <c r="G94" s="131"/>
      <c r="H94" s="131"/>
      <c r="I94" s="131"/>
      <c r="J94" s="131"/>
      <c r="K94" s="131"/>
      <c r="L94" s="131"/>
      <c r="M94" s="131"/>
      <c r="N94" s="242">
        <f>N191</f>
        <v>0</v>
      </c>
      <c r="O94" s="266"/>
      <c r="P94" s="266"/>
      <c r="Q94" s="266"/>
      <c r="R94" s="132"/>
    </row>
    <row r="95" spans="2:47" s="7" customFormat="1" ht="19.95" customHeight="1">
      <c r="B95" s="130"/>
      <c r="C95" s="131"/>
      <c r="D95" s="105" t="s">
        <v>227</v>
      </c>
      <c r="E95" s="131"/>
      <c r="F95" s="131"/>
      <c r="G95" s="131"/>
      <c r="H95" s="131"/>
      <c r="I95" s="131"/>
      <c r="J95" s="131"/>
      <c r="K95" s="131"/>
      <c r="L95" s="131"/>
      <c r="M95" s="131"/>
      <c r="N95" s="242">
        <f>N193</f>
        <v>0</v>
      </c>
      <c r="O95" s="266"/>
      <c r="P95" s="266"/>
      <c r="Q95" s="266"/>
      <c r="R95" s="132"/>
    </row>
    <row r="96" spans="2:47" s="1" customFormat="1" ht="21.75" customHeight="1">
      <c r="B96" s="38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40"/>
    </row>
    <row r="97" spans="2:65" s="1" customFormat="1" ht="29.25" customHeight="1">
      <c r="B97" s="38"/>
      <c r="C97" s="125" t="s">
        <v>132</v>
      </c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263">
        <f>ROUND(N98+N99+N100+N101+N102+N103,2)</f>
        <v>0</v>
      </c>
      <c r="O97" s="267"/>
      <c r="P97" s="267"/>
      <c r="Q97" s="267"/>
      <c r="R97" s="40"/>
      <c r="T97" s="133"/>
      <c r="U97" s="134" t="s">
        <v>42</v>
      </c>
    </row>
    <row r="98" spans="2:65" s="1" customFormat="1" ht="18" customHeight="1">
      <c r="B98" s="135"/>
      <c r="C98" s="136"/>
      <c r="D98" s="243" t="s">
        <v>133</v>
      </c>
      <c r="E98" s="268"/>
      <c r="F98" s="268"/>
      <c r="G98" s="268"/>
      <c r="H98" s="268"/>
      <c r="I98" s="136"/>
      <c r="J98" s="136"/>
      <c r="K98" s="136"/>
      <c r="L98" s="136"/>
      <c r="M98" s="136"/>
      <c r="N98" s="241">
        <f>ROUND(N88*T98,2)</f>
        <v>0</v>
      </c>
      <c r="O98" s="269"/>
      <c r="P98" s="269"/>
      <c r="Q98" s="269"/>
      <c r="R98" s="138"/>
      <c r="S98" s="139"/>
      <c r="T98" s="140"/>
      <c r="U98" s="141" t="s">
        <v>43</v>
      </c>
      <c r="V98" s="139"/>
      <c r="W98" s="139"/>
      <c r="X98" s="139"/>
      <c r="Y98" s="139"/>
      <c r="Z98" s="139"/>
      <c r="AA98" s="139"/>
      <c r="AB98" s="139"/>
      <c r="AC98" s="139"/>
      <c r="AD98" s="139"/>
      <c r="AE98" s="139"/>
      <c r="AF98" s="139"/>
      <c r="AG98" s="139"/>
      <c r="AH98" s="139"/>
      <c r="AI98" s="139"/>
      <c r="AJ98" s="139"/>
      <c r="AK98" s="139"/>
      <c r="AL98" s="139"/>
      <c r="AM98" s="139"/>
      <c r="AN98" s="139"/>
      <c r="AO98" s="139"/>
      <c r="AP98" s="139"/>
      <c r="AQ98" s="139"/>
      <c r="AR98" s="139"/>
      <c r="AS98" s="139"/>
      <c r="AT98" s="139"/>
      <c r="AU98" s="139"/>
      <c r="AV98" s="139"/>
      <c r="AW98" s="139"/>
      <c r="AX98" s="139"/>
      <c r="AY98" s="142" t="s">
        <v>134</v>
      </c>
      <c r="AZ98" s="139"/>
      <c r="BA98" s="139"/>
      <c r="BB98" s="139"/>
      <c r="BC98" s="139"/>
      <c r="BD98" s="139"/>
      <c r="BE98" s="143">
        <f t="shared" ref="BE98:BE103" si="0">IF(U98="základní",N98,0)</f>
        <v>0</v>
      </c>
      <c r="BF98" s="143">
        <f t="shared" ref="BF98:BF103" si="1">IF(U98="snížená",N98,0)</f>
        <v>0</v>
      </c>
      <c r="BG98" s="143">
        <f t="shared" ref="BG98:BG103" si="2">IF(U98="zákl. přenesená",N98,0)</f>
        <v>0</v>
      </c>
      <c r="BH98" s="143">
        <f t="shared" ref="BH98:BH103" si="3">IF(U98="sníž. přenesená",N98,0)</f>
        <v>0</v>
      </c>
      <c r="BI98" s="143">
        <f t="shared" ref="BI98:BI103" si="4">IF(U98="nulová",N98,0)</f>
        <v>0</v>
      </c>
      <c r="BJ98" s="142" t="s">
        <v>86</v>
      </c>
      <c r="BK98" s="139"/>
      <c r="BL98" s="139"/>
      <c r="BM98" s="139"/>
    </row>
    <row r="99" spans="2:65" s="1" customFormat="1" ht="18" customHeight="1">
      <c r="B99" s="135"/>
      <c r="C99" s="136"/>
      <c r="D99" s="243" t="s">
        <v>135</v>
      </c>
      <c r="E99" s="268"/>
      <c r="F99" s="268"/>
      <c r="G99" s="268"/>
      <c r="H99" s="268"/>
      <c r="I99" s="136"/>
      <c r="J99" s="136"/>
      <c r="K99" s="136"/>
      <c r="L99" s="136"/>
      <c r="M99" s="136"/>
      <c r="N99" s="241">
        <f>ROUND(N88*T99,2)</f>
        <v>0</v>
      </c>
      <c r="O99" s="269"/>
      <c r="P99" s="269"/>
      <c r="Q99" s="269"/>
      <c r="R99" s="138"/>
      <c r="S99" s="139"/>
      <c r="T99" s="140"/>
      <c r="U99" s="141" t="s">
        <v>43</v>
      </c>
      <c r="V99" s="139"/>
      <c r="W99" s="139"/>
      <c r="X99" s="139"/>
      <c r="Y99" s="139"/>
      <c r="Z99" s="139"/>
      <c r="AA99" s="139"/>
      <c r="AB99" s="139"/>
      <c r="AC99" s="139"/>
      <c r="AD99" s="139"/>
      <c r="AE99" s="139"/>
      <c r="AF99" s="139"/>
      <c r="AG99" s="139"/>
      <c r="AH99" s="139"/>
      <c r="AI99" s="139"/>
      <c r="AJ99" s="139"/>
      <c r="AK99" s="139"/>
      <c r="AL99" s="139"/>
      <c r="AM99" s="139"/>
      <c r="AN99" s="139"/>
      <c r="AO99" s="139"/>
      <c r="AP99" s="139"/>
      <c r="AQ99" s="139"/>
      <c r="AR99" s="139"/>
      <c r="AS99" s="139"/>
      <c r="AT99" s="139"/>
      <c r="AU99" s="139"/>
      <c r="AV99" s="139"/>
      <c r="AW99" s="139"/>
      <c r="AX99" s="139"/>
      <c r="AY99" s="142" t="s">
        <v>134</v>
      </c>
      <c r="AZ99" s="139"/>
      <c r="BA99" s="139"/>
      <c r="BB99" s="139"/>
      <c r="BC99" s="139"/>
      <c r="BD99" s="139"/>
      <c r="BE99" s="143">
        <f t="shared" si="0"/>
        <v>0</v>
      </c>
      <c r="BF99" s="143">
        <f t="shared" si="1"/>
        <v>0</v>
      </c>
      <c r="BG99" s="143">
        <f t="shared" si="2"/>
        <v>0</v>
      </c>
      <c r="BH99" s="143">
        <f t="shared" si="3"/>
        <v>0</v>
      </c>
      <c r="BI99" s="143">
        <f t="shared" si="4"/>
        <v>0</v>
      </c>
      <c r="BJ99" s="142" t="s">
        <v>86</v>
      </c>
      <c r="BK99" s="139"/>
      <c r="BL99" s="139"/>
      <c r="BM99" s="139"/>
    </row>
    <row r="100" spans="2:65" s="1" customFormat="1" ht="18" customHeight="1">
      <c r="B100" s="135"/>
      <c r="C100" s="136"/>
      <c r="D100" s="243" t="s">
        <v>136</v>
      </c>
      <c r="E100" s="268"/>
      <c r="F100" s="268"/>
      <c r="G100" s="268"/>
      <c r="H100" s="268"/>
      <c r="I100" s="136"/>
      <c r="J100" s="136"/>
      <c r="K100" s="136"/>
      <c r="L100" s="136"/>
      <c r="M100" s="136"/>
      <c r="N100" s="241">
        <f>ROUND(N88*T100,2)</f>
        <v>0</v>
      </c>
      <c r="O100" s="269"/>
      <c r="P100" s="269"/>
      <c r="Q100" s="269"/>
      <c r="R100" s="138"/>
      <c r="S100" s="139"/>
      <c r="T100" s="140"/>
      <c r="U100" s="141" t="s">
        <v>43</v>
      </c>
      <c r="V100" s="139"/>
      <c r="W100" s="139"/>
      <c r="X100" s="139"/>
      <c r="Y100" s="139"/>
      <c r="Z100" s="139"/>
      <c r="AA100" s="139"/>
      <c r="AB100" s="139"/>
      <c r="AC100" s="139"/>
      <c r="AD100" s="139"/>
      <c r="AE100" s="139"/>
      <c r="AF100" s="139"/>
      <c r="AG100" s="139"/>
      <c r="AH100" s="139"/>
      <c r="AI100" s="139"/>
      <c r="AJ100" s="139"/>
      <c r="AK100" s="139"/>
      <c r="AL100" s="139"/>
      <c r="AM100" s="139"/>
      <c r="AN100" s="139"/>
      <c r="AO100" s="139"/>
      <c r="AP100" s="139"/>
      <c r="AQ100" s="139"/>
      <c r="AR100" s="139"/>
      <c r="AS100" s="139"/>
      <c r="AT100" s="139"/>
      <c r="AU100" s="139"/>
      <c r="AV100" s="139"/>
      <c r="AW100" s="139"/>
      <c r="AX100" s="139"/>
      <c r="AY100" s="142" t="s">
        <v>134</v>
      </c>
      <c r="AZ100" s="139"/>
      <c r="BA100" s="139"/>
      <c r="BB100" s="139"/>
      <c r="BC100" s="139"/>
      <c r="BD100" s="139"/>
      <c r="BE100" s="143">
        <f t="shared" si="0"/>
        <v>0</v>
      </c>
      <c r="BF100" s="143">
        <f t="shared" si="1"/>
        <v>0</v>
      </c>
      <c r="BG100" s="143">
        <f t="shared" si="2"/>
        <v>0</v>
      </c>
      <c r="BH100" s="143">
        <f t="shared" si="3"/>
        <v>0</v>
      </c>
      <c r="BI100" s="143">
        <f t="shared" si="4"/>
        <v>0</v>
      </c>
      <c r="BJ100" s="142" t="s">
        <v>86</v>
      </c>
      <c r="BK100" s="139"/>
      <c r="BL100" s="139"/>
      <c r="BM100" s="139"/>
    </row>
    <row r="101" spans="2:65" s="1" customFormat="1" ht="18" customHeight="1">
      <c r="B101" s="135"/>
      <c r="C101" s="136"/>
      <c r="D101" s="243" t="s">
        <v>137</v>
      </c>
      <c r="E101" s="268"/>
      <c r="F101" s="268"/>
      <c r="G101" s="268"/>
      <c r="H101" s="268"/>
      <c r="I101" s="136"/>
      <c r="J101" s="136"/>
      <c r="K101" s="136"/>
      <c r="L101" s="136"/>
      <c r="M101" s="136"/>
      <c r="N101" s="241">
        <f>ROUND(N88*T101,2)</f>
        <v>0</v>
      </c>
      <c r="O101" s="269"/>
      <c r="P101" s="269"/>
      <c r="Q101" s="269"/>
      <c r="R101" s="138"/>
      <c r="S101" s="139"/>
      <c r="T101" s="140"/>
      <c r="U101" s="141" t="s">
        <v>43</v>
      </c>
      <c r="V101" s="139"/>
      <c r="W101" s="139"/>
      <c r="X101" s="139"/>
      <c r="Y101" s="139"/>
      <c r="Z101" s="139"/>
      <c r="AA101" s="139"/>
      <c r="AB101" s="139"/>
      <c r="AC101" s="139"/>
      <c r="AD101" s="139"/>
      <c r="AE101" s="139"/>
      <c r="AF101" s="139"/>
      <c r="AG101" s="139"/>
      <c r="AH101" s="139"/>
      <c r="AI101" s="139"/>
      <c r="AJ101" s="139"/>
      <c r="AK101" s="139"/>
      <c r="AL101" s="139"/>
      <c r="AM101" s="139"/>
      <c r="AN101" s="139"/>
      <c r="AO101" s="139"/>
      <c r="AP101" s="139"/>
      <c r="AQ101" s="139"/>
      <c r="AR101" s="139"/>
      <c r="AS101" s="139"/>
      <c r="AT101" s="139"/>
      <c r="AU101" s="139"/>
      <c r="AV101" s="139"/>
      <c r="AW101" s="139"/>
      <c r="AX101" s="139"/>
      <c r="AY101" s="142" t="s">
        <v>134</v>
      </c>
      <c r="AZ101" s="139"/>
      <c r="BA101" s="139"/>
      <c r="BB101" s="139"/>
      <c r="BC101" s="139"/>
      <c r="BD101" s="139"/>
      <c r="BE101" s="143">
        <f t="shared" si="0"/>
        <v>0</v>
      </c>
      <c r="BF101" s="143">
        <f t="shared" si="1"/>
        <v>0</v>
      </c>
      <c r="BG101" s="143">
        <f t="shared" si="2"/>
        <v>0</v>
      </c>
      <c r="BH101" s="143">
        <f t="shared" si="3"/>
        <v>0</v>
      </c>
      <c r="BI101" s="143">
        <f t="shared" si="4"/>
        <v>0</v>
      </c>
      <c r="BJ101" s="142" t="s">
        <v>86</v>
      </c>
      <c r="BK101" s="139"/>
      <c r="BL101" s="139"/>
      <c r="BM101" s="139"/>
    </row>
    <row r="102" spans="2:65" s="1" customFormat="1" ht="18" customHeight="1">
      <c r="B102" s="135"/>
      <c r="C102" s="136"/>
      <c r="D102" s="243" t="s">
        <v>138</v>
      </c>
      <c r="E102" s="268"/>
      <c r="F102" s="268"/>
      <c r="G102" s="268"/>
      <c r="H102" s="268"/>
      <c r="I102" s="136"/>
      <c r="J102" s="136"/>
      <c r="K102" s="136"/>
      <c r="L102" s="136"/>
      <c r="M102" s="136"/>
      <c r="N102" s="241">
        <f>ROUND(N88*T102,2)</f>
        <v>0</v>
      </c>
      <c r="O102" s="269"/>
      <c r="P102" s="269"/>
      <c r="Q102" s="269"/>
      <c r="R102" s="138"/>
      <c r="S102" s="139"/>
      <c r="T102" s="140"/>
      <c r="U102" s="141" t="s">
        <v>43</v>
      </c>
      <c r="V102" s="139"/>
      <c r="W102" s="139"/>
      <c r="X102" s="139"/>
      <c r="Y102" s="139"/>
      <c r="Z102" s="139"/>
      <c r="AA102" s="139"/>
      <c r="AB102" s="139"/>
      <c r="AC102" s="139"/>
      <c r="AD102" s="139"/>
      <c r="AE102" s="139"/>
      <c r="AF102" s="139"/>
      <c r="AG102" s="139"/>
      <c r="AH102" s="139"/>
      <c r="AI102" s="139"/>
      <c r="AJ102" s="139"/>
      <c r="AK102" s="139"/>
      <c r="AL102" s="139"/>
      <c r="AM102" s="139"/>
      <c r="AN102" s="139"/>
      <c r="AO102" s="139"/>
      <c r="AP102" s="139"/>
      <c r="AQ102" s="139"/>
      <c r="AR102" s="139"/>
      <c r="AS102" s="139"/>
      <c r="AT102" s="139"/>
      <c r="AU102" s="139"/>
      <c r="AV102" s="139"/>
      <c r="AW102" s="139"/>
      <c r="AX102" s="139"/>
      <c r="AY102" s="142" t="s">
        <v>134</v>
      </c>
      <c r="AZ102" s="139"/>
      <c r="BA102" s="139"/>
      <c r="BB102" s="139"/>
      <c r="BC102" s="139"/>
      <c r="BD102" s="139"/>
      <c r="BE102" s="143">
        <f t="shared" si="0"/>
        <v>0</v>
      </c>
      <c r="BF102" s="143">
        <f t="shared" si="1"/>
        <v>0</v>
      </c>
      <c r="BG102" s="143">
        <f t="shared" si="2"/>
        <v>0</v>
      </c>
      <c r="BH102" s="143">
        <f t="shared" si="3"/>
        <v>0</v>
      </c>
      <c r="BI102" s="143">
        <f t="shared" si="4"/>
        <v>0</v>
      </c>
      <c r="BJ102" s="142" t="s">
        <v>86</v>
      </c>
      <c r="BK102" s="139"/>
      <c r="BL102" s="139"/>
      <c r="BM102" s="139"/>
    </row>
    <row r="103" spans="2:65" s="1" customFormat="1" ht="18" customHeight="1">
      <c r="B103" s="135"/>
      <c r="C103" s="136"/>
      <c r="D103" s="137" t="s">
        <v>139</v>
      </c>
      <c r="E103" s="136"/>
      <c r="F103" s="136"/>
      <c r="G103" s="136"/>
      <c r="H103" s="136"/>
      <c r="I103" s="136"/>
      <c r="J103" s="136"/>
      <c r="K103" s="136"/>
      <c r="L103" s="136"/>
      <c r="M103" s="136"/>
      <c r="N103" s="241">
        <f>ROUND(N88*T103,2)</f>
        <v>0</v>
      </c>
      <c r="O103" s="269"/>
      <c r="P103" s="269"/>
      <c r="Q103" s="269"/>
      <c r="R103" s="138"/>
      <c r="S103" s="139"/>
      <c r="T103" s="144"/>
      <c r="U103" s="145" t="s">
        <v>43</v>
      </c>
      <c r="V103" s="139"/>
      <c r="W103" s="139"/>
      <c r="X103" s="139"/>
      <c r="Y103" s="139"/>
      <c r="Z103" s="139"/>
      <c r="AA103" s="139"/>
      <c r="AB103" s="139"/>
      <c r="AC103" s="139"/>
      <c r="AD103" s="139"/>
      <c r="AE103" s="139"/>
      <c r="AF103" s="139"/>
      <c r="AG103" s="139"/>
      <c r="AH103" s="139"/>
      <c r="AI103" s="139"/>
      <c r="AJ103" s="139"/>
      <c r="AK103" s="139"/>
      <c r="AL103" s="139"/>
      <c r="AM103" s="139"/>
      <c r="AN103" s="139"/>
      <c r="AO103" s="139"/>
      <c r="AP103" s="139"/>
      <c r="AQ103" s="139"/>
      <c r="AR103" s="139"/>
      <c r="AS103" s="139"/>
      <c r="AT103" s="139"/>
      <c r="AU103" s="139"/>
      <c r="AV103" s="139"/>
      <c r="AW103" s="139"/>
      <c r="AX103" s="139"/>
      <c r="AY103" s="142" t="s">
        <v>140</v>
      </c>
      <c r="AZ103" s="139"/>
      <c r="BA103" s="139"/>
      <c r="BB103" s="139"/>
      <c r="BC103" s="139"/>
      <c r="BD103" s="139"/>
      <c r="BE103" s="143">
        <f t="shared" si="0"/>
        <v>0</v>
      </c>
      <c r="BF103" s="143">
        <f t="shared" si="1"/>
        <v>0</v>
      </c>
      <c r="BG103" s="143">
        <f t="shared" si="2"/>
        <v>0</v>
      </c>
      <c r="BH103" s="143">
        <f t="shared" si="3"/>
        <v>0</v>
      </c>
      <c r="BI103" s="143">
        <f t="shared" si="4"/>
        <v>0</v>
      </c>
      <c r="BJ103" s="142" t="s">
        <v>86</v>
      </c>
      <c r="BK103" s="139"/>
      <c r="BL103" s="139"/>
      <c r="BM103" s="139"/>
    </row>
    <row r="104" spans="2:65" s="1" customFormat="1" ht="12">
      <c r="B104" s="38"/>
      <c r="C104" s="39"/>
      <c r="D104" s="39"/>
      <c r="E104" s="39"/>
      <c r="F104" s="39"/>
      <c r="G104" s="39"/>
      <c r="H104" s="39"/>
      <c r="I104" s="39"/>
      <c r="J104" s="39"/>
      <c r="K104" s="39"/>
      <c r="L104" s="39"/>
      <c r="M104" s="39"/>
      <c r="N104" s="39"/>
      <c r="O104" s="39"/>
      <c r="P104" s="39"/>
      <c r="Q104" s="39"/>
      <c r="R104" s="40"/>
    </row>
    <row r="105" spans="2:65" s="1" customFormat="1" ht="29.25" customHeight="1">
      <c r="B105" s="38"/>
      <c r="C105" s="116" t="s">
        <v>114</v>
      </c>
      <c r="D105" s="117"/>
      <c r="E105" s="117"/>
      <c r="F105" s="117"/>
      <c r="G105" s="117"/>
      <c r="H105" s="117"/>
      <c r="I105" s="117"/>
      <c r="J105" s="117"/>
      <c r="K105" s="117"/>
      <c r="L105" s="247">
        <f>ROUND(SUM(N88+N97),2)</f>
        <v>0</v>
      </c>
      <c r="M105" s="247"/>
      <c r="N105" s="247"/>
      <c r="O105" s="247"/>
      <c r="P105" s="247"/>
      <c r="Q105" s="247"/>
      <c r="R105" s="40"/>
    </row>
    <row r="106" spans="2:65" s="1" customFormat="1" ht="6.9" customHeight="1">
      <c r="B106" s="62"/>
      <c r="C106" s="63"/>
      <c r="D106" s="63"/>
      <c r="E106" s="63"/>
      <c r="F106" s="63"/>
      <c r="G106" s="63"/>
      <c r="H106" s="63"/>
      <c r="I106" s="63"/>
      <c r="J106" s="63"/>
      <c r="K106" s="63"/>
      <c r="L106" s="63"/>
      <c r="M106" s="63"/>
      <c r="N106" s="63"/>
      <c r="O106" s="63"/>
      <c r="P106" s="63"/>
      <c r="Q106" s="63"/>
      <c r="R106" s="64"/>
    </row>
    <row r="110" spans="2:65" s="1" customFormat="1" ht="6.9" customHeight="1">
      <c r="B110" s="65"/>
      <c r="C110" s="66"/>
      <c r="D110" s="66"/>
      <c r="E110" s="66"/>
      <c r="F110" s="66"/>
      <c r="G110" s="66"/>
      <c r="H110" s="66"/>
      <c r="I110" s="66"/>
      <c r="J110" s="66"/>
      <c r="K110" s="66"/>
      <c r="L110" s="66"/>
      <c r="M110" s="66"/>
      <c r="N110" s="66"/>
      <c r="O110" s="66"/>
      <c r="P110" s="66"/>
      <c r="Q110" s="66"/>
      <c r="R110" s="67"/>
    </row>
    <row r="111" spans="2:65" s="1" customFormat="1" ht="36.9" customHeight="1">
      <c r="B111" s="38"/>
      <c r="C111" s="207" t="s">
        <v>141</v>
      </c>
      <c r="D111" s="252"/>
      <c r="E111" s="252"/>
      <c r="F111" s="252"/>
      <c r="G111" s="252"/>
      <c r="H111" s="252"/>
      <c r="I111" s="252"/>
      <c r="J111" s="252"/>
      <c r="K111" s="252"/>
      <c r="L111" s="252"/>
      <c r="M111" s="252"/>
      <c r="N111" s="252"/>
      <c r="O111" s="252"/>
      <c r="P111" s="252"/>
      <c r="Q111" s="252"/>
      <c r="R111" s="40"/>
    </row>
    <row r="112" spans="2:65" s="1" customFormat="1" ht="6.9" customHeight="1"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39"/>
      <c r="M112" s="39"/>
      <c r="N112" s="39"/>
      <c r="O112" s="39"/>
      <c r="P112" s="39"/>
      <c r="Q112" s="39"/>
      <c r="R112" s="40"/>
    </row>
    <row r="113" spans="2:65" s="1" customFormat="1" ht="30" customHeight="1">
      <c r="B113" s="38"/>
      <c r="C113" s="33" t="s">
        <v>19</v>
      </c>
      <c r="D113" s="39"/>
      <c r="E113" s="39"/>
      <c r="F113" s="250" t="str">
        <f>F6</f>
        <v>Mycí plocha pro zemědělskou techniku</v>
      </c>
      <c r="G113" s="251"/>
      <c r="H113" s="251"/>
      <c r="I113" s="251"/>
      <c r="J113" s="251"/>
      <c r="K113" s="251"/>
      <c r="L113" s="251"/>
      <c r="M113" s="251"/>
      <c r="N113" s="251"/>
      <c r="O113" s="251"/>
      <c r="P113" s="251"/>
      <c r="Q113" s="39"/>
      <c r="R113" s="40"/>
    </row>
    <row r="114" spans="2:65" s="1" customFormat="1" ht="36.9" customHeight="1">
      <c r="B114" s="38"/>
      <c r="C114" s="72" t="s">
        <v>122</v>
      </c>
      <c r="D114" s="39"/>
      <c r="E114" s="39"/>
      <c r="F114" s="227" t="str">
        <f>F7</f>
        <v>SO-01b - Mycí plocha a chodník</v>
      </c>
      <c r="G114" s="252"/>
      <c r="H114" s="252"/>
      <c r="I114" s="252"/>
      <c r="J114" s="252"/>
      <c r="K114" s="252"/>
      <c r="L114" s="252"/>
      <c r="M114" s="252"/>
      <c r="N114" s="252"/>
      <c r="O114" s="252"/>
      <c r="P114" s="252"/>
      <c r="Q114" s="39"/>
      <c r="R114" s="40"/>
    </row>
    <row r="115" spans="2:65" s="1" customFormat="1" ht="6.9" customHeight="1"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39"/>
      <c r="M115" s="39"/>
      <c r="N115" s="39"/>
      <c r="O115" s="39"/>
      <c r="P115" s="39"/>
      <c r="Q115" s="39"/>
      <c r="R115" s="40"/>
    </row>
    <row r="116" spans="2:65" s="1" customFormat="1" ht="18" customHeight="1">
      <c r="B116" s="38"/>
      <c r="C116" s="33" t="s">
        <v>23</v>
      </c>
      <c r="D116" s="39"/>
      <c r="E116" s="39"/>
      <c r="F116" s="31" t="str">
        <f>F9</f>
        <v>Kladruby nad Labem</v>
      </c>
      <c r="G116" s="39"/>
      <c r="H116" s="39"/>
      <c r="I116" s="39"/>
      <c r="J116" s="39"/>
      <c r="K116" s="33" t="s">
        <v>25</v>
      </c>
      <c r="L116" s="39"/>
      <c r="M116" s="254" t="str">
        <f>IF(O9="","",O9)</f>
        <v>29. 7. 2018</v>
      </c>
      <c r="N116" s="254"/>
      <c r="O116" s="254"/>
      <c r="P116" s="254"/>
      <c r="Q116" s="39"/>
      <c r="R116" s="40"/>
    </row>
    <row r="117" spans="2:65" s="1" customFormat="1" ht="6.9" customHeight="1"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39"/>
      <c r="M117" s="39"/>
      <c r="N117" s="39"/>
      <c r="O117" s="39"/>
      <c r="P117" s="39"/>
      <c r="Q117" s="39"/>
      <c r="R117" s="40"/>
    </row>
    <row r="118" spans="2:65" s="1" customFormat="1" ht="13.2">
      <c r="B118" s="38"/>
      <c r="C118" s="33" t="s">
        <v>27</v>
      </c>
      <c r="D118" s="39"/>
      <c r="E118" s="39"/>
      <c r="F118" s="31" t="str">
        <f>E12</f>
        <v>Národní hřebčín Kladruby nad Labem</v>
      </c>
      <c r="G118" s="39"/>
      <c r="H118" s="39"/>
      <c r="I118" s="39"/>
      <c r="J118" s="39"/>
      <c r="K118" s="33" t="s">
        <v>33</v>
      </c>
      <c r="L118" s="39"/>
      <c r="M118" s="211" t="str">
        <f>E18</f>
        <v>Ing. Miroslav Vraný</v>
      </c>
      <c r="N118" s="211"/>
      <c r="O118" s="211"/>
      <c r="P118" s="211"/>
      <c r="Q118" s="211"/>
      <c r="R118" s="40"/>
    </row>
    <row r="119" spans="2:65" s="1" customFormat="1" ht="14.4" customHeight="1">
      <c r="B119" s="38"/>
      <c r="C119" s="33" t="s">
        <v>31</v>
      </c>
      <c r="D119" s="39"/>
      <c r="E119" s="39"/>
      <c r="F119" s="31" t="str">
        <f>IF(E15="","",E15)</f>
        <v>Vyplň údaj</v>
      </c>
      <c r="G119" s="39"/>
      <c r="H119" s="39"/>
      <c r="I119" s="39"/>
      <c r="J119" s="39"/>
      <c r="K119" s="33" t="s">
        <v>36</v>
      </c>
      <c r="L119" s="39"/>
      <c r="M119" s="211" t="str">
        <f>E21</f>
        <v xml:space="preserve"> </v>
      </c>
      <c r="N119" s="211"/>
      <c r="O119" s="211"/>
      <c r="P119" s="211"/>
      <c r="Q119" s="211"/>
      <c r="R119" s="40"/>
    </row>
    <row r="120" spans="2:65" s="1" customFormat="1" ht="10.35" customHeight="1"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39"/>
      <c r="M120" s="39"/>
      <c r="N120" s="39"/>
      <c r="O120" s="39"/>
      <c r="P120" s="39"/>
      <c r="Q120" s="39"/>
      <c r="R120" s="40"/>
    </row>
    <row r="121" spans="2:65" s="8" customFormat="1" ht="29.25" customHeight="1">
      <c r="B121" s="146"/>
      <c r="C121" s="147" t="s">
        <v>142</v>
      </c>
      <c r="D121" s="148" t="s">
        <v>143</v>
      </c>
      <c r="E121" s="148" t="s">
        <v>60</v>
      </c>
      <c r="F121" s="270" t="s">
        <v>144</v>
      </c>
      <c r="G121" s="270"/>
      <c r="H121" s="270"/>
      <c r="I121" s="270"/>
      <c r="J121" s="148" t="s">
        <v>145</v>
      </c>
      <c r="K121" s="148" t="s">
        <v>146</v>
      </c>
      <c r="L121" s="270" t="s">
        <v>147</v>
      </c>
      <c r="M121" s="270"/>
      <c r="N121" s="270" t="s">
        <v>127</v>
      </c>
      <c r="O121" s="270"/>
      <c r="P121" s="270"/>
      <c r="Q121" s="271"/>
      <c r="R121" s="149"/>
      <c r="T121" s="79" t="s">
        <v>148</v>
      </c>
      <c r="U121" s="80" t="s">
        <v>42</v>
      </c>
      <c r="V121" s="80" t="s">
        <v>149</v>
      </c>
      <c r="W121" s="80" t="s">
        <v>150</v>
      </c>
      <c r="X121" s="80" t="s">
        <v>151</v>
      </c>
      <c r="Y121" s="80" t="s">
        <v>152</v>
      </c>
      <c r="Z121" s="80" t="s">
        <v>153</v>
      </c>
      <c r="AA121" s="81" t="s">
        <v>154</v>
      </c>
    </row>
    <row r="122" spans="2:65" s="1" customFormat="1" ht="29.25" customHeight="1">
      <c r="B122" s="38"/>
      <c r="C122" s="83" t="s">
        <v>124</v>
      </c>
      <c r="D122" s="39"/>
      <c r="E122" s="39"/>
      <c r="F122" s="39"/>
      <c r="G122" s="39"/>
      <c r="H122" s="39"/>
      <c r="I122" s="39"/>
      <c r="J122" s="39"/>
      <c r="K122" s="39"/>
      <c r="L122" s="39"/>
      <c r="M122" s="39"/>
      <c r="N122" s="284">
        <f>BK122</f>
        <v>0</v>
      </c>
      <c r="O122" s="285"/>
      <c r="P122" s="285"/>
      <c r="Q122" s="285"/>
      <c r="R122" s="40"/>
      <c r="T122" s="82"/>
      <c r="U122" s="54"/>
      <c r="V122" s="54"/>
      <c r="W122" s="150">
        <f>W123+W195</f>
        <v>0</v>
      </c>
      <c r="X122" s="54"/>
      <c r="Y122" s="150">
        <f>Y123+Y195</f>
        <v>50.677237239999997</v>
      </c>
      <c r="Z122" s="54"/>
      <c r="AA122" s="151">
        <f>AA123+AA195</f>
        <v>27.951000000000001</v>
      </c>
      <c r="AT122" s="22" t="s">
        <v>77</v>
      </c>
      <c r="AU122" s="22" t="s">
        <v>129</v>
      </c>
      <c r="BK122" s="152">
        <f>BK123+BK195</f>
        <v>0</v>
      </c>
    </row>
    <row r="123" spans="2:65" s="9" customFormat="1" ht="37.35" customHeight="1">
      <c r="B123" s="153"/>
      <c r="C123" s="154"/>
      <c r="D123" s="155" t="s">
        <v>219</v>
      </c>
      <c r="E123" s="155"/>
      <c r="F123" s="155"/>
      <c r="G123" s="155"/>
      <c r="H123" s="155"/>
      <c r="I123" s="155"/>
      <c r="J123" s="155"/>
      <c r="K123" s="155"/>
      <c r="L123" s="155"/>
      <c r="M123" s="155"/>
      <c r="N123" s="286">
        <f>BK123</f>
        <v>0</v>
      </c>
      <c r="O123" s="264"/>
      <c r="P123" s="264"/>
      <c r="Q123" s="264"/>
      <c r="R123" s="156"/>
      <c r="T123" s="157"/>
      <c r="U123" s="154"/>
      <c r="V123" s="154"/>
      <c r="W123" s="158">
        <f>W124+W153+W166+W186+W191+W193</f>
        <v>0</v>
      </c>
      <c r="X123" s="154"/>
      <c r="Y123" s="158">
        <f>Y124+Y153+Y166+Y186+Y191+Y193</f>
        <v>50.677237239999997</v>
      </c>
      <c r="Z123" s="154"/>
      <c r="AA123" s="159">
        <f>AA124+AA153+AA166+AA186+AA191+AA193</f>
        <v>27.951000000000001</v>
      </c>
      <c r="AR123" s="160" t="s">
        <v>86</v>
      </c>
      <c r="AT123" s="161" t="s">
        <v>77</v>
      </c>
      <c r="AU123" s="161" t="s">
        <v>78</v>
      </c>
      <c r="AY123" s="160" t="s">
        <v>156</v>
      </c>
      <c r="BK123" s="162">
        <f>BK124+BK153+BK166+BK186+BK191+BK193</f>
        <v>0</v>
      </c>
    </row>
    <row r="124" spans="2:65" s="9" customFormat="1" ht="19.95" customHeight="1">
      <c r="B124" s="153"/>
      <c r="C124" s="154"/>
      <c r="D124" s="163" t="s">
        <v>220</v>
      </c>
      <c r="E124" s="163"/>
      <c r="F124" s="163"/>
      <c r="G124" s="163"/>
      <c r="H124" s="163"/>
      <c r="I124" s="163"/>
      <c r="J124" s="163"/>
      <c r="K124" s="163"/>
      <c r="L124" s="163"/>
      <c r="M124" s="163"/>
      <c r="N124" s="287">
        <f>BK124</f>
        <v>0</v>
      </c>
      <c r="O124" s="288"/>
      <c r="P124" s="288"/>
      <c r="Q124" s="288"/>
      <c r="R124" s="156"/>
      <c r="T124" s="157"/>
      <c r="U124" s="154"/>
      <c r="V124" s="154"/>
      <c r="W124" s="158">
        <f>SUM(W125:W152)</f>
        <v>0</v>
      </c>
      <c r="X124" s="154"/>
      <c r="Y124" s="158">
        <f>SUM(Y125:Y152)</f>
        <v>0</v>
      </c>
      <c r="Z124" s="154"/>
      <c r="AA124" s="159">
        <f>SUM(AA125:AA152)</f>
        <v>27.951000000000001</v>
      </c>
      <c r="AR124" s="160" t="s">
        <v>86</v>
      </c>
      <c r="AT124" s="161" t="s">
        <v>77</v>
      </c>
      <c r="AU124" s="161" t="s">
        <v>86</v>
      </c>
      <c r="AY124" s="160" t="s">
        <v>156</v>
      </c>
      <c r="BK124" s="162">
        <f>SUM(BK125:BK152)</f>
        <v>0</v>
      </c>
    </row>
    <row r="125" spans="2:65" s="1" customFormat="1" ht="34.200000000000003" customHeight="1">
      <c r="B125" s="135"/>
      <c r="C125" s="164" t="s">
        <v>86</v>
      </c>
      <c r="D125" s="164" t="s">
        <v>157</v>
      </c>
      <c r="E125" s="165" t="s">
        <v>407</v>
      </c>
      <c r="F125" s="272" t="s">
        <v>408</v>
      </c>
      <c r="G125" s="272"/>
      <c r="H125" s="272"/>
      <c r="I125" s="272"/>
      <c r="J125" s="166" t="s">
        <v>233</v>
      </c>
      <c r="K125" s="167">
        <v>28.8</v>
      </c>
      <c r="L125" s="273">
        <v>0</v>
      </c>
      <c r="M125" s="273"/>
      <c r="N125" s="274">
        <f>ROUND(L125*K125,2)</f>
        <v>0</v>
      </c>
      <c r="O125" s="274"/>
      <c r="P125" s="274"/>
      <c r="Q125" s="274"/>
      <c r="R125" s="138"/>
      <c r="T125" s="168" t="s">
        <v>5</v>
      </c>
      <c r="U125" s="47" t="s">
        <v>43</v>
      </c>
      <c r="V125" s="39"/>
      <c r="W125" s="169">
        <f>V125*K125</f>
        <v>0</v>
      </c>
      <c r="X125" s="169">
        <v>0</v>
      </c>
      <c r="Y125" s="169">
        <f>X125*K125</f>
        <v>0</v>
      </c>
      <c r="Z125" s="169">
        <v>0.17</v>
      </c>
      <c r="AA125" s="170">
        <f>Z125*K125</f>
        <v>4.8960000000000008</v>
      </c>
      <c r="AR125" s="22" t="s">
        <v>184</v>
      </c>
      <c r="AT125" s="22" t="s">
        <v>157</v>
      </c>
      <c r="AU125" s="22" t="s">
        <v>120</v>
      </c>
      <c r="AY125" s="22" t="s">
        <v>156</v>
      </c>
      <c r="BE125" s="109">
        <f>IF(U125="základní",N125,0)</f>
        <v>0</v>
      </c>
      <c r="BF125" s="109">
        <f>IF(U125="snížená",N125,0)</f>
        <v>0</v>
      </c>
      <c r="BG125" s="109">
        <f>IF(U125="zákl. přenesená",N125,0)</f>
        <v>0</v>
      </c>
      <c r="BH125" s="109">
        <f>IF(U125="sníž. přenesená",N125,0)</f>
        <v>0</v>
      </c>
      <c r="BI125" s="109">
        <f>IF(U125="nulová",N125,0)</f>
        <v>0</v>
      </c>
      <c r="BJ125" s="22" t="s">
        <v>86</v>
      </c>
      <c r="BK125" s="109">
        <f>ROUND(L125*K125,2)</f>
        <v>0</v>
      </c>
      <c r="BL125" s="22" t="s">
        <v>184</v>
      </c>
      <c r="BM125" s="22" t="s">
        <v>409</v>
      </c>
    </row>
    <row r="126" spans="2:65" s="10" customFormat="1" ht="22.8" customHeight="1">
      <c r="B126" s="175"/>
      <c r="C126" s="176"/>
      <c r="D126" s="176"/>
      <c r="E126" s="177" t="s">
        <v>5</v>
      </c>
      <c r="F126" s="278" t="s">
        <v>410</v>
      </c>
      <c r="G126" s="279"/>
      <c r="H126" s="279"/>
      <c r="I126" s="279"/>
      <c r="J126" s="176"/>
      <c r="K126" s="177" t="s">
        <v>5</v>
      </c>
      <c r="L126" s="176"/>
      <c r="M126" s="176"/>
      <c r="N126" s="176"/>
      <c r="O126" s="176"/>
      <c r="P126" s="176"/>
      <c r="Q126" s="176"/>
      <c r="R126" s="178"/>
      <c r="T126" s="179"/>
      <c r="U126" s="176"/>
      <c r="V126" s="176"/>
      <c r="W126" s="176"/>
      <c r="X126" s="176"/>
      <c r="Y126" s="176"/>
      <c r="Z126" s="176"/>
      <c r="AA126" s="180"/>
      <c r="AT126" s="181" t="s">
        <v>169</v>
      </c>
      <c r="AU126" s="181" t="s">
        <v>120</v>
      </c>
      <c r="AV126" s="10" t="s">
        <v>86</v>
      </c>
      <c r="AW126" s="10" t="s">
        <v>35</v>
      </c>
      <c r="AX126" s="10" t="s">
        <v>78</v>
      </c>
      <c r="AY126" s="181" t="s">
        <v>156</v>
      </c>
    </row>
    <row r="127" spans="2:65" s="11" customFormat="1" ht="14.4" customHeight="1">
      <c r="B127" s="182"/>
      <c r="C127" s="183"/>
      <c r="D127" s="183"/>
      <c r="E127" s="184" t="s">
        <v>5</v>
      </c>
      <c r="F127" s="282" t="s">
        <v>411</v>
      </c>
      <c r="G127" s="283"/>
      <c r="H127" s="283"/>
      <c r="I127" s="283"/>
      <c r="J127" s="183"/>
      <c r="K127" s="185">
        <v>28.8</v>
      </c>
      <c r="L127" s="183"/>
      <c r="M127" s="183"/>
      <c r="N127" s="183"/>
      <c r="O127" s="183"/>
      <c r="P127" s="183"/>
      <c r="Q127" s="183"/>
      <c r="R127" s="186"/>
      <c r="T127" s="187"/>
      <c r="U127" s="183"/>
      <c r="V127" s="183"/>
      <c r="W127" s="183"/>
      <c r="X127" s="183"/>
      <c r="Y127" s="183"/>
      <c r="Z127" s="183"/>
      <c r="AA127" s="188"/>
      <c r="AT127" s="189" t="s">
        <v>169</v>
      </c>
      <c r="AU127" s="189" t="s">
        <v>120</v>
      </c>
      <c r="AV127" s="11" t="s">
        <v>120</v>
      </c>
      <c r="AW127" s="11" t="s">
        <v>35</v>
      </c>
      <c r="AX127" s="11" t="s">
        <v>86</v>
      </c>
      <c r="AY127" s="189" t="s">
        <v>156</v>
      </c>
    </row>
    <row r="128" spans="2:65" s="1" customFormat="1" ht="34.200000000000003" customHeight="1">
      <c r="B128" s="135"/>
      <c r="C128" s="164" t="s">
        <v>120</v>
      </c>
      <c r="D128" s="164" t="s">
        <v>157</v>
      </c>
      <c r="E128" s="165" t="s">
        <v>231</v>
      </c>
      <c r="F128" s="272" t="s">
        <v>232</v>
      </c>
      <c r="G128" s="272"/>
      <c r="H128" s="272"/>
      <c r="I128" s="272"/>
      <c r="J128" s="166" t="s">
        <v>233</v>
      </c>
      <c r="K128" s="167">
        <v>79.5</v>
      </c>
      <c r="L128" s="273">
        <v>0</v>
      </c>
      <c r="M128" s="273"/>
      <c r="N128" s="274">
        <f>ROUND(L128*K128,2)</f>
        <v>0</v>
      </c>
      <c r="O128" s="274"/>
      <c r="P128" s="274"/>
      <c r="Q128" s="274"/>
      <c r="R128" s="138"/>
      <c r="T128" s="168" t="s">
        <v>5</v>
      </c>
      <c r="U128" s="47" t="s">
        <v>43</v>
      </c>
      <c r="V128" s="39"/>
      <c r="W128" s="169">
        <f>V128*K128</f>
        <v>0</v>
      </c>
      <c r="X128" s="169">
        <v>0</v>
      </c>
      <c r="Y128" s="169">
        <f>X128*K128</f>
        <v>0</v>
      </c>
      <c r="Z128" s="169">
        <v>0.28999999999999998</v>
      </c>
      <c r="AA128" s="170">
        <f>Z128*K128</f>
        <v>23.055</v>
      </c>
      <c r="AR128" s="22" t="s">
        <v>184</v>
      </c>
      <c r="AT128" s="22" t="s">
        <v>157</v>
      </c>
      <c r="AU128" s="22" t="s">
        <v>120</v>
      </c>
      <c r="AY128" s="22" t="s">
        <v>156</v>
      </c>
      <c r="BE128" s="109">
        <f>IF(U128="základní",N128,0)</f>
        <v>0</v>
      </c>
      <c r="BF128" s="109">
        <f>IF(U128="snížená",N128,0)</f>
        <v>0</v>
      </c>
      <c r="BG128" s="109">
        <f>IF(U128="zákl. přenesená",N128,0)</f>
        <v>0</v>
      </c>
      <c r="BH128" s="109">
        <f>IF(U128="sníž. přenesená",N128,0)</f>
        <v>0</v>
      </c>
      <c r="BI128" s="109">
        <f>IF(U128="nulová",N128,0)</f>
        <v>0</v>
      </c>
      <c r="BJ128" s="22" t="s">
        <v>86</v>
      </c>
      <c r="BK128" s="109">
        <f>ROUND(L128*K128,2)</f>
        <v>0</v>
      </c>
      <c r="BL128" s="22" t="s">
        <v>184</v>
      </c>
      <c r="BM128" s="22" t="s">
        <v>412</v>
      </c>
    </row>
    <row r="129" spans="2:65" s="10" customFormat="1" ht="14.4" customHeight="1">
      <c r="B129" s="175"/>
      <c r="C129" s="176"/>
      <c r="D129" s="176"/>
      <c r="E129" s="177" t="s">
        <v>5</v>
      </c>
      <c r="F129" s="278" t="s">
        <v>413</v>
      </c>
      <c r="G129" s="279"/>
      <c r="H129" s="279"/>
      <c r="I129" s="279"/>
      <c r="J129" s="176"/>
      <c r="K129" s="177" t="s">
        <v>5</v>
      </c>
      <c r="L129" s="176"/>
      <c r="M129" s="176"/>
      <c r="N129" s="176"/>
      <c r="O129" s="176"/>
      <c r="P129" s="176"/>
      <c r="Q129" s="176"/>
      <c r="R129" s="178"/>
      <c r="T129" s="179"/>
      <c r="U129" s="176"/>
      <c r="V129" s="176"/>
      <c r="W129" s="176"/>
      <c r="X129" s="176"/>
      <c r="Y129" s="176"/>
      <c r="Z129" s="176"/>
      <c r="AA129" s="180"/>
      <c r="AT129" s="181" t="s">
        <v>169</v>
      </c>
      <c r="AU129" s="181" t="s">
        <v>120</v>
      </c>
      <c r="AV129" s="10" t="s">
        <v>86</v>
      </c>
      <c r="AW129" s="10" t="s">
        <v>35</v>
      </c>
      <c r="AX129" s="10" t="s">
        <v>78</v>
      </c>
      <c r="AY129" s="181" t="s">
        <v>156</v>
      </c>
    </row>
    <row r="130" spans="2:65" s="11" customFormat="1" ht="22.8" customHeight="1">
      <c r="B130" s="182"/>
      <c r="C130" s="183"/>
      <c r="D130" s="183"/>
      <c r="E130" s="184" t="s">
        <v>5</v>
      </c>
      <c r="F130" s="282" t="s">
        <v>414</v>
      </c>
      <c r="G130" s="283"/>
      <c r="H130" s="283"/>
      <c r="I130" s="283"/>
      <c r="J130" s="183"/>
      <c r="K130" s="185">
        <v>75</v>
      </c>
      <c r="L130" s="183"/>
      <c r="M130" s="183"/>
      <c r="N130" s="183"/>
      <c r="O130" s="183"/>
      <c r="P130" s="183"/>
      <c r="Q130" s="183"/>
      <c r="R130" s="186"/>
      <c r="T130" s="187"/>
      <c r="U130" s="183"/>
      <c r="V130" s="183"/>
      <c r="W130" s="183"/>
      <c r="X130" s="183"/>
      <c r="Y130" s="183"/>
      <c r="Z130" s="183"/>
      <c r="AA130" s="188"/>
      <c r="AT130" s="189" t="s">
        <v>169</v>
      </c>
      <c r="AU130" s="189" t="s">
        <v>120</v>
      </c>
      <c r="AV130" s="11" t="s">
        <v>120</v>
      </c>
      <c r="AW130" s="11" t="s">
        <v>35</v>
      </c>
      <c r="AX130" s="11" t="s">
        <v>78</v>
      </c>
      <c r="AY130" s="189" t="s">
        <v>156</v>
      </c>
    </row>
    <row r="131" spans="2:65" s="11" customFormat="1" ht="14.4" customHeight="1">
      <c r="B131" s="182"/>
      <c r="C131" s="183"/>
      <c r="D131" s="183"/>
      <c r="E131" s="184" t="s">
        <v>5</v>
      </c>
      <c r="F131" s="282" t="s">
        <v>415</v>
      </c>
      <c r="G131" s="283"/>
      <c r="H131" s="283"/>
      <c r="I131" s="283"/>
      <c r="J131" s="183"/>
      <c r="K131" s="185">
        <v>4.5</v>
      </c>
      <c r="L131" s="183"/>
      <c r="M131" s="183"/>
      <c r="N131" s="183"/>
      <c r="O131" s="183"/>
      <c r="P131" s="183"/>
      <c r="Q131" s="183"/>
      <c r="R131" s="186"/>
      <c r="T131" s="187"/>
      <c r="U131" s="183"/>
      <c r="V131" s="183"/>
      <c r="W131" s="183"/>
      <c r="X131" s="183"/>
      <c r="Y131" s="183"/>
      <c r="Z131" s="183"/>
      <c r="AA131" s="188"/>
      <c r="AT131" s="189" t="s">
        <v>169</v>
      </c>
      <c r="AU131" s="189" t="s">
        <v>120</v>
      </c>
      <c r="AV131" s="11" t="s">
        <v>120</v>
      </c>
      <c r="AW131" s="11" t="s">
        <v>35</v>
      </c>
      <c r="AX131" s="11" t="s">
        <v>78</v>
      </c>
      <c r="AY131" s="189" t="s">
        <v>156</v>
      </c>
    </row>
    <row r="132" spans="2:65" s="10" customFormat="1" ht="14.4" customHeight="1">
      <c r="B132" s="175"/>
      <c r="C132" s="176"/>
      <c r="D132" s="176"/>
      <c r="E132" s="177" t="s">
        <v>5</v>
      </c>
      <c r="F132" s="280" t="s">
        <v>416</v>
      </c>
      <c r="G132" s="281"/>
      <c r="H132" s="281"/>
      <c r="I132" s="281"/>
      <c r="J132" s="176"/>
      <c r="K132" s="177" t="s">
        <v>5</v>
      </c>
      <c r="L132" s="176"/>
      <c r="M132" s="176"/>
      <c r="N132" s="176"/>
      <c r="O132" s="176"/>
      <c r="P132" s="176"/>
      <c r="Q132" s="176"/>
      <c r="R132" s="178"/>
      <c r="T132" s="179"/>
      <c r="U132" s="176"/>
      <c r="V132" s="176"/>
      <c r="W132" s="176"/>
      <c r="X132" s="176"/>
      <c r="Y132" s="176"/>
      <c r="Z132" s="176"/>
      <c r="AA132" s="180"/>
      <c r="AT132" s="181" t="s">
        <v>169</v>
      </c>
      <c r="AU132" s="181" t="s">
        <v>120</v>
      </c>
      <c r="AV132" s="10" t="s">
        <v>86</v>
      </c>
      <c r="AW132" s="10" t="s">
        <v>35</v>
      </c>
      <c r="AX132" s="10" t="s">
        <v>78</v>
      </c>
      <c r="AY132" s="181" t="s">
        <v>156</v>
      </c>
    </row>
    <row r="133" spans="2:65" s="12" customFormat="1" ht="14.4" customHeight="1">
      <c r="B133" s="191"/>
      <c r="C133" s="192"/>
      <c r="D133" s="192"/>
      <c r="E133" s="193" t="s">
        <v>5</v>
      </c>
      <c r="F133" s="294" t="s">
        <v>265</v>
      </c>
      <c r="G133" s="295"/>
      <c r="H133" s="295"/>
      <c r="I133" s="295"/>
      <c r="J133" s="192"/>
      <c r="K133" s="194">
        <v>79.5</v>
      </c>
      <c r="L133" s="192"/>
      <c r="M133" s="192"/>
      <c r="N133" s="192"/>
      <c r="O133" s="192"/>
      <c r="P133" s="192"/>
      <c r="Q133" s="192"/>
      <c r="R133" s="195"/>
      <c r="T133" s="196"/>
      <c r="U133" s="192"/>
      <c r="V133" s="192"/>
      <c r="W133" s="192"/>
      <c r="X133" s="192"/>
      <c r="Y133" s="192"/>
      <c r="Z133" s="192"/>
      <c r="AA133" s="197"/>
      <c r="AT133" s="198" t="s">
        <v>169</v>
      </c>
      <c r="AU133" s="198" t="s">
        <v>120</v>
      </c>
      <c r="AV133" s="12" t="s">
        <v>184</v>
      </c>
      <c r="AW133" s="12" t="s">
        <v>35</v>
      </c>
      <c r="AX133" s="12" t="s">
        <v>86</v>
      </c>
      <c r="AY133" s="198" t="s">
        <v>156</v>
      </c>
    </row>
    <row r="134" spans="2:65" s="1" customFormat="1" ht="34.200000000000003" customHeight="1">
      <c r="B134" s="135"/>
      <c r="C134" s="164" t="s">
        <v>155</v>
      </c>
      <c r="D134" s="164" t="s">
        <v>157</v>
      </c>
      <c r="E134" s="165" t="s">
        <v>237</v>
      </c>
      <c r="F134" s="272" t="s">
        <v>238</v>
      </c>
      <c r="G134" s="272"/>
      <c r="H134" s="272"/>
      <c r="I134" s="272"/>
      <c r="J134" s="166" t="s">
        <v>239</v>
      </c>
      <c r="K134" s="167">
        <v>19.425000000000001</v>
      </c>
      <c r="L134" s="273">
        <v>0</v>
      </c>
      <c r="M134" s="273"/>
      <c r="N134" s="274">
        <f>ROUND(L134*K134,2)</f>
        <v>0</v>
      </c>
      <c r="O134" s="274"/>
      <c r="P134" s="274"/>
      <c r="Q134" s="274"/>
      <c r="R134" s="138"/>
      <c r="T134" s="168" t="s">
        <v>5</v>
      </c>
      <c r="U134" s="47" t="s">
        <v>43</v>
      </c>
      <c r="V134" s="39"/>
      <c r="W134" s="169">
        <f>V134*K134</f>
        <v>0</v>
      </c>
      <c r="X134" s="169">
        <v>0</v>
      </c>
      <c r="Y134" s="169">
        <f>X134*K134</f>
        <v>0</v>
      </c>
      <c r="Z134" s="169">
        <v>0</v>
      </c>
      <c r="AA134" s="170">
        <f>Z134*K134</f>
        <v>0</v>
      </c>
      <c r="AR134" s="22" t="s">
        <v>184</v>
      </c>
      <c r="AT134" s="22" t="s">
        <v>157</v>
      </c>
      <c r="AU134" s="22" t="s">
        <v>120</v>
      </c>
      <c r="AY134" s="22" t="s">
        <v>156</v>
      </c>
      <c r="BE134" s="109">
        <f>IF(U134="základní",N134,0)</f>
        <v>0</v>
      </c>
      <c r="BF134" s="109">
        <f>IF(U134="snížená",N134,0)</f>
        <v>0</v>
      </c>
      <c r="BG134" s="109">
        <f>IF(U134="zákl. přenesená",N134,0)</f>
        <v>0</v>
      </c>
      <c r="BH134" s="109">
        <f>IF(U134="sníž. přenesená",N134,0)</f>
        <v>0</v>
      </c>
      <c r="BI134" s="109">
        <f>IF(U134="nulová",N134,0)</f>
        <v>0</v>
      </c>
      <c r="BJ134" s="22" t="s">
        <v>86</v>
      </c>
      <c r="BK134" s="109">
        <f>ROUND(L134*K134,2)</f>
        <v>0</v>
      </c>
      <c r="BL134" s="22" t="s">
        <v>184</v>
      </c>
      <c r="BM134" s="22" t="s">
        <v>417</v>
      </c>
    </row>
    <row r="135" spans="2:65" s="10" customFormat="1" ht="22.8" customHeight="1">
      <c r="B135" s="175"/>
      <c r="C135" s="176"/>
      <c r="D135" s="176"/>
      <c r="E135" s="177" t="s">
        <v>5</v>
      </c>
      <c r="F135" s="278" t="s">
        <v>418</v>
      </c>
      <c r="G135" s="279"/>
      <c r="H135" s="279"/>
      <c r="I135" s="279"/>
      <c r="J135" s="176"/>
      <c r="K135" s="177" t="s">
        <v>5</v>
      </c>
      <c r="L135" s="176"/>
      <c r="M135" s="176"/>
      <c r="N135" s="176"/>
      <c r="O135" s="176"/>
      <c r="P135" s="176"/>
      <c r="Q135" s="176"/>
      <c r="R135" s="178"/>
      <c r="T135" s="179"/>
      <c r="U135" s="176"/>
      <c r="V135" s="176"/>
      <c r="W135" s="176"/>
      <c r="X135" s="176"/>
      <c r="Y135" s="176"/>
      <c r="Z135" s="176"/>
      <c r="AA135" s="180"/>
      <c r="AT135" s="181" t="s">
        <v>169</v>
      </c>
      <c r="AU135" s="181" t="s">
        <v>120</v>
      </c>
      <c r="AV135" s="10" t="s">
        <v>86</v>
      </c>
      <c r="AW135" s="10" t="s">
        <v>35</v>
      </c>
      <c r="AX135" s="10" t="s">
        <v>78</v>
      </c>
      <c r="AY135" s="181" t="s">
        <v>156</v>
      </c>
    </row>
    <row r="136" spans="2:65" s="11" customFormat="1" ht="14.4" customHeight="1">
      <c r="B136" s="182"/>
      <c r="C136" s="183"/>
      <c r="D136" s="183"/>
      <c r="E136" s="184" t="s">
        <v>5</v>
      </c>
      <c r="F136" s="282" t="s">
        <v>419</v>
      </c>
      <c r="G136" s="283"/>
      <c r="H136" s="283"/>
      <c r="I136" s="283"/>
      <c r="J136" s="183"/>
      <c r="K136" s="185">
        <v>18.75</v>
      </c>
      <c r="L136" s="183"/>
      <c r="M136" s="183"/>
      <c r="N136" s="183"/>
      <c r="O136" s="183"/>
      <c r="P136" s="183"/>
      <c r="Q136" s="183"/>
      <c r="R136" s="186"/>
      <c r="T136" s="187"/>
      <c r="U136" s="183"/>
      <c r="V136" s="183"/>
      <c r="W136" s="183"/>
      <c r="X136" s="183"/>
      <c r="Y136" s="183"/>
      <c r="Z136" s="183"/>
      <c r="AA136" s="188"/>
      <c r="AT136" s="189" t="s">
        <v>169</v>
      </c>
      <c r="AU136" s="189" t="s">
        <v>120</v>
      </c>
      <c r="AV136" s="11" t="s">
        <v>120</v>
      </c>
      <c r="AW136" s="11" t="s">
        <v>35</v>
      </c>
      <c r="AX136" s="11" t="s">
        <v>78</v>
      </c>
      <c r="AY136" s="189" t="s">
        <v>156</v>
      </c>
    </row>
    <row r="137" spans="2:65" s="11" customFormat="1" ht="14.4" customHeight="1">
      <c r="B137" s="182"/>
      <c r="C137" s="183"/>
      <c r="D137" s="183"/>
      <c r="E137" s="184" t="s">
        <v>5</v>
      </c>
      <c r="F137" s="282" t="s">
        <v>420</v>
      </c>
      <c r="G137" s="283"/>
      <c r="H137" s="283"/>
      <c r="I137" s="283"/>
      <c r="J137" s="183"/>
      <c r="K137" s="185">
        <v>0.67500000000000004</v>
      </c>
      <c r="L137" s="183"/>
      <c r="M137" s="183"/>
      <c r="N137" s="183"/>
      <c r="O137" s="183"/>
      <c r="P137" s="183"/>
      <c r="Q137" s="183"/>
      <c r="R137" s="186"/>
      <c r="T137" s="187"/>
      <c r="U137" s="183"/>
      <c r="V137" s="183"/>
      <c r="W137" s="183"/>
      <c r="X137" s="183"/>
      <c r="Y137" s="183"/>
      <c r="Z137" s="183"/>
      <c r="AA137" s="188"/>
      <c r="AT137" s="189" t="s">
        <v>169</v>
      </c>
      <c r="AU137" s="189" t="s">
        <v>120</v>
      </c>
      <c r="AV137" s="11" t="s">
        <v>120</v>
      </c>
      <c r="AW137" s="11" t="s">
        <v>35</v>
      </c>
      <c r="AX137" s="11" t="s">
        <v>78</v>
      </c>
      <c r="AY137" s="189" t="s">
        <v>156</v>
      </c>
    </row>
    <row r="138" spans="2:65" s="10" customFormat="1" ht="14.4" customHeight="1">
      <c r="B138" s="175"/>
      <c r="C138" s="176"/>
      <c r="D138" s="176"/>
      <c r="E138" s="177" t="s">
        <v>5</v>
      </c>
      <c r="F138" s="280" t="s">
        <v>416</v>
      </c>
      <c r="G138" s="281"/>
      <c r="H138" s="281"/>
      <c r="I138" s="281"/>
      <c r="J138" s="176"/>
      <c r="K138" s="177" t="s">
        <v>5</v>
      </c>
      <c r="L138" s="176"/>
      <c r="M138" s="176"/>
      <c r="N138" s="176"/>
      <c r="O138" s="176"/>
      <c r="P138" s="176"/>
      <c r="Q138" s="176"/>
      <c r="R138" s="178"/>
      <c r="T138" s="179"/>
      <c r="U138" s="176"/>
      <c r="V138" s="176"/>
      <c r="W138" s="176"/>
      <c r="X138" s="176"/>
      <c r="Y138" s="176"/>
      <c r="Z138" s="176"/>
      <c r="AA138" s="180"/>
      <c r="AT138" s="181" t="s">
        <v>169</v>
      </c>
      <c r="AU138" s="181" t="s">
        <v>120</v>
      </c>
      <c r="AV138" s="10" t="s">
        <v>86</v>
      </c>
      <c r="AW138" s="10" t="s">
        <v>35</v>
      </c>
      <c r="AX138" s="10" t="s">
        <v>78</v>
      </c>
      <c r="AY138" s="181" t="s">
        <v>156</v>
      </c>
    </row>
    <row r="139" spans="2:65" s="12" customFormat="1" ht="14.4" customHeight="1">
      <c r="B139" s="191"/>
      <c r="C139" s="192"/>
      <c r="D139" s="192"/>
      <c r="E139" s="193" t="s">
        <v>5</v>
      </c>
      <c r="F139" s="294" t="s">
        <v>265</v>
      </c>
      <c r="G139" s="295"/>
      <c r="H139" s="295"/>
      <c r="I139" s="295"/>
      <c r="J139" s="192"/>
      <c r="K139" s="194">
        <v>19.425000000000001</v>
      </c>
      <c r="L139" s="192"/>
      <c r="M139" s="192"/>
      <c r="N139" s="192"/>
      <c r="O139" s="192"/>
      <c r="P139" s="192"/>
      <c r="Q139" s="192"/>
      <c r="R139" s="195"/>
      <c r="T139" s="196"/>
      <c r="U139" s="192"/>
      <c r="V139" s="192"/>
      <c r="W139" s="192"/>
      <c r="X139" s="192"/>
      <c r="Y139" s="192"/>
      <c r="Z139" s="192"/>
      <c r="AA139" s="197"/>
      <c r="AT139" s="198" t="s">
        <v>169</v>
      </c>
      <c r="AU139" s="198" t="s">
        <v>120</v>
      </c>
      <c r="AV139" s="12" t="s">
        <v>184</v>
      </c>
      <c r="AW139" s="12" t="s">
        <v>35</v>
      </c>
      <c r="AX139" s="12" t="s">
        <v>86</v>
      </c>
      <c r="AY139" s="198" t="s">
        <v>156</v>
      </c>
    </row>
    <row r="140" spans="2:65" s="1" customFormat="1" ht="34.200000000000003" customHeight="1">
      <c r="B140" s="135"/>
      <c r="C140" s="164" t="s">
        <v>184</v>
      </c>
      <c r="D140" s="164" t="s">
        <v>157</v>
      </c>
      <c r="E140" s="165" t="s">
        <v>242</v>
      </c>
      <c r="F140" s="272" t="s">
        <v>243</v>
      </c>
      <c r="G140" s="272"/>
      <c r="H140" s="272"/>
      <c r="I140" s="272"/>
      <c r="J140" s="166" t="s">
        <v>239</v>
      </c>
      <c r="K140" s="167">
        <v>19.425000000000001</v>
      </c>
      <c r="L140" s="273">
        <v>0</v>
      </c>
      <c r="M140" s="273"/>
      <c r="N140" s="274">
        <f>ROUND(L140*K140,2)</f>
        <v>0</v>
      </c>
      <c r="O140" s="274"/>
      <c r="P140" s="274"/>
      <c r="Q140" s="274"/>
      <c r="R140" s="138"/>
      <c r="T140" s="168" t="s">
        <v>5</v>
      </c>
      <c r="U140" s="47" t="s">
        <v>43</v>
      </c>
      <c r="V140" s="39"/>
      <c r="W140" s="169">
        <f>V140*K140</f>
        <v>0</v>
      </c>
      <c r="X140" s="169">
        <v>0</v>
      </c>
      <c r="Y140" s="169">
        <f>X140*K140</f>
        <v>0</v>
      </c>
      <c r="Z140" s="169">
        <v>0</v>
      </c>
      <c r="AA140" s="170">
        <f>Z140*K140</f>
        <v>0</v>
      </c>
      <c r="AR140" s="22" t="s">
        <v>184</v>
      </c>
      <c r="AT140" s="22" t="s">
        <v>157</v>
      </c>
      <c r="AU140" s="22" t="s">
        <v>120</v>
      </c>
      <c r="AY140" s="22" t="s">
        <v>156</v>
      </c>
      <c r="BE140" s="109">
        <f>IF(U140="základní",N140,0)</f>
        <v>0</v>
      </c>
      <c r="BF140" s="109">
        <f>IF(U140="snížená",N140,0)</f>
        <v>0</v>
      </c>
      <c r="BG140" s="109">
        <f>IF(U140="zákl. přenesená",N140,0)</f>
        <v>0</v>
      </c>
      <c r="BH140" s="109">
        <f>IF(U140="sníž. přenesená",N140,0)</f>
        <v>0</v>
      </c>
      <c r="BI140" s="109">
        <f>IF(U140="nulová",N140,0)</f>
        <v>0</v>
      </c>
      <c r="BJ140" s="22" t="s">
        <v>86</v>
      </c>
      <c r="BK140" s="109">
        <f>ROUND(L140*K140,2)</f>
        <v>0</v>
      </c>
      <c r="BL140" s="22" t="s">
        <v>184</v>
      </c>
      <c r="BM140" s="22" t="s">
        <v>421</v>
      </c>
    </row>
    <row r="141" spans="2:65" s="10" customFormat="1" ht="22.8" customHeight="1">
      <c r="B141" s="175"/>
      <c r="C141" s="176"/>
      <c r="D141" s="176"/>
      <c r="E141" s="177" t="s">
        <v>5</v>
      </c>
      <c r="F141" s="278" t="s">
        <v>418</v>
      </c>
      <c r="G141" s="279"/>
      <c r="H141" s="279"/>
      <c r="I141" s="279"/>
      <c r="J141" s="176"/>
      <c r="K141" s="177" t="s">
        <v>5</v>
      </c>
      <c r="L141" s="176"/>
      <c r="M141" s="176"/>
      <c r="N141" s="176"/>
      <c r="O141" s="176"/>
      <c r="P141" s="176"/>
      <c r="Q141" s="176"/>
      <c r="R141" s="178"/>
      <c r="T141" s="179"/>
      <c r="U141" s="176"/>
      <c r="V141" s="176"/>
      <c r="W141" s="176"/>
      <c r="X141" s="176"/>
      <c r="Y141" s="176"/>
      <c r="Z141" s="176"/>
      <c r="AA141" s="180"/>
      <c r="AT141" s="181" t="s">
        <v>169</v>
      </c>
      <c r="AU141" s="181" t="s">
        <v>120</v>
      </c>
      <c r="AV141" s="10" t="s">
        <v>86</v>
      </c>
      <c r="AW141" s="10" t="s">
        <v>35</v>
      </c>
      <c r="AX141" s="10" t="s">
        <v>78</v>
      </c>
      <c r="AY141" s="181" t="s">
        <v>156</v>
      </c>
    </row>
    <row r="142" spans="2:65" s="11" customFormat="1" ht="14.4" customHeight="1">
      <c r="B142" s="182"/>
      <c r="C142" s="183"/>
      <c r="D142" s="183"/>
      <c r="E142" s="184" t="s">
        <v>5</v>
      </c>
      <c r="F142" s="282" t="s">
        <v>419</v>
      </c>
      <c r="G142" s="283"/>
      <c r="H142" s="283"/>
      <c r="I142" s="283"/>
      <c r="J142" s="183"/>
      <c r="K142" s="185">
        <v>18.75</v>
      </c>
      <c r="L142" s="183"/>
      <c r="M142" s="183"/>
      <c r="N142" s="183"/>
      <c r="O142" s="183"/>
      <c r="P142" s="183"/>
      <c r="Q142" s="183"/>
      <c r="R142" s="186"/>
      <c r="T142" s="187"/>
      <c r="U142" s="183"/>
      <c r="V142" s="183"/>
      <c r="W142" s="183"/>
      <c r="X142" s="183"/>
      <c r="Y142" s="183"/>
      <c r="Z142" s="183"/>
      <c r="AA142" s="188"/>
      <c r="AT142" s="189" t="s">
        <v>169</v>
      </c>
      <c r="AU142" s="189" t="s">
        <v>120</v>
      </c>
      <c r="AV142" s="11" t="s">
        <v>120</v>
      </c>
      <c r="AW142" s="11" t="s">
        <v>35</v>
      </c>
      <c r="AX142" s="11" t="s">
        <v>78</v>
      </c>
      <c r="AY142" s="189" t="s">
        <v>156</v>
      </c>
    </row>
    <row r="143" spans="2:65" s="11" customFormat="1" ht="14.4" customHeight="1">
      <c r="B143" s="182"/>
      <c r="C143" s="183"/>
      <c r="D143" s="183"/>
      <c r="E143" s="184" t="s">
        <v>5</v>
      </c>
      <c r="F143" s="282" t="s">
        <v>420</v>
      </c>
      <c r="G143" s="283"/>
      <c r="H143" s="283"/>
      <c r="I143" s="283"/>
      <c r="J143" s="183"/>
      <c r="K143" s="185">
        <v>0.67500000000000004</v>
      </c>
      <c r="L143" s="183"/>
      <c r="M143" s="183"/>
      <c r="N143" s="183"/>
      <c r="O143" s="183"/>
      <c r="P143" s="183"/>
      <c r="Q143" s="183"/>
      <c r="R143" s="186"/>
      <c r="T143" s="187"/>
      <c r="U143" s="183"/>
      <c r="V143" s="183"/>
      <c r="W143" s="183"/>
      <c r="X143" s="183"/>
      <c r="Y143" s="183"/>
      <c r="Z143" s="183"/>
      <c r="AA143" s="188"/>
      <c r="AT143" s="189" t="s">
        <v>169</v>
      </c>
      <c r="AU143" s="189" t="s">
        <v>120</v>
      </c>
      <c r="AV143" s="11" t="s">
        <v>120</v>
      </c>
      <c r="AW143" s="11" t="s">
        <v>35</v>
      </c>
      <c r="AX143" s="11" t="s">
        <v>78</v>
      </c>
      <c r="AY143" s="189" t="s">
        <v>156</v>
      </c>
    </row>
    <row r="144" spans="2:65" s="10" customFormat="1" ht="14.4" customHeight="1">
      <c r="B144" s="175"/>
      <c r="C144" s="176"/>
      <c r="D144" s="176"/>
      <c r="E144" s="177" t="s">
        <v>5</v>
      </c>
      <c r="F144" s="280" t="s">
        <v>416</v>
      </c>
      <c r="G144" s="281"/>
      <c r="H144" s="281"/>
      <c r="I144" s="281"/>
      <c r="J144" s="176"/>
      <c r="K144" s="177" t="s">
        <v>5</v>
      </c>
      <c r="L144" s="176"/>
      <c r="M144" s="176"/>
      <c r="N144" s="176"/>
      <c r="O144" s="176"/>
      <c r="P144" s="176"/>
      <c r="Q144" s="176"/>
      <c r="R144" s="178"/>
      <c r="T144" s="179"/>
      <c r="U144" s="176"/>
      <c r="V144" s="176"/>
      <c r="W144" s="176"/>
      <c r="X144" s="176"/>
      <c r="Y144" s="176"/>
      <c r="Z144" s="176"/>
      <c r="AA144" s="180"/>
      <c r="AT144" s="181" t="s">
        <v>169</v>
      </c>
      <c r="AU144" s="181" t="s">
        <v>120</v>
      </c>
      <c r="AV144" s="10" t="s">
        <v>86</v>
      </c>
      <c r="AW144" s="10" t="s">
        <v>35</v>
      </c>
      <c r="AX144" s="10" t="s">
        <v>78</v>
      </c>
      <c r="AY144" s="181" t="s">
        <v>156</v>
      </c>
    </row>
    <row r="145" spans="2:65" s="12" customFormat="1" ht="14.4" customHeight="1">
      <c r="B145" s="191"/>
      <c r="C145" s="192"/>
      <c r="D145" s="192"/>
      <c r="E145" s="193" t="s">
        <v>5</v>
      </c>
      <c r="F145" s="294" t="s">
        <v>265</v>
      </c>
      <c r="G145" s="295"/>
      <c r="H145" s="295"/>
      <c r="I145" s="295"/>
      <c r="J145" s="192"/>
      <c r="K145" s="194">
        <v>19.425000000000001</v>
      </c>
      <c r="L145" s="192"/>
      <c r="M145" s="192"/>
      <c r="N145" s="192"/>
      <c r="O145" s="192"/>
      <c r="P145" s="192"/>
      <c r="Q145" s="192"/>
      <c r="R145" s="195"/>
      <c r="T145" s="196"/>
      <c r="U145" s="192"/>
      <c r="V145" s="192"/>
      <c r="W145" s="192"/>
      <c r="X145" s="192"/>
      <c r="Y145" s="192"/>
      <c r="Z145" s="192"/>
      <c r="AA145" s="197"/>
      <c r="AT145" s="198" t="s">
        <v>169</v>
      </c>
      <c r="AU145" s="198" t="s">
        <v>120</v>
      </c>
      <c r="AV145" s="12" t="s">
        <v>184</v>
      </c>
      <c r="AW145" s="12" t="s">
        <v>35</v>
      </c>
      <c r="AX145" s="12" t="s">
        <v>86</v>
      </c>
      <c r="AY145" s="198" t="s">
        <v>156</v>
      </c>
    </row>
    <row r="146" spans="2:65" s="1" customFormat="1" ht="14.4" customHeight="1">
      <c r="B146" s="135"/>
      <c r="C146" s="164" t="s">
        <v>188</v>
      </c>
      <c r="D146" s="164" t="s">
        <v>157</v>
      </c>
      <c r="E146" s="165" t="s">
        <v>245</v>
      </c>
      <c r="F146" s="272" t="s">
        <v>246</v>
      </c>
      <c r="G146" s="272"/>
      <c r="H146" s="272"/>
      <c r="I146" s="272"/>
      <c r="J146" s="166" t="s">
        <v>239</v>
      </c>
      <c r="K146" s="167">
        <v>19.425000000000001</v>
      </c>
      <c r="L146" s="273">
        <v>0</v>
      </c>
      <c r="M146" s="273"/>
      <c r="N146" s="274">
        <f>ROUND(L146*K146,2)</f>
        <v>0</v>
      </c>
      <c r="O146" s="274"/>
      <c r="P146" s="274"/>
      <c r="Q146" s="274"/>
      <c r="R146" s="138"/>
      <c r="T146" s="168" t="s">
        <v>5</v>
      </c>
      <c r="U146" s="47" t="s">
        <v>43</v>
      </c>
      <c r="V146" s="39"/>
      <c r="W146" s="169">
        <f>V146*K146</f>
        <v>0</v>
      </c>
      <c r="X146" s="169">
        <v>0</v>
      </c>
      <c r="Y146" s="169">
        <f>X146*K146</f>
        <v>0</v>
      </c>
      <c r="Z146" s="169">
        <v>0</v>
      </c>
      <c r="AA146" s="170">
        <f>Z146*K146</f>
        <v>0</v>
      </c>
      <c r="AR146" s="22" t="s">
        <v>184</v>
      </c>
      <c r="AT146" s="22" t="s">
        <v>157</v>
      </c>
      <c r="AU146" s="22" t="s">
        <v>120</v>
      </c>
      <c r="AY146" s="22" t="s">
        <v>156</v>
      </c>
      <c r="BE146" s="109">
        <f>IF(U146="základní",N146,0)</f>
        <v>0</v>
      </c>
      <c r="BF146" s="109">
        <f>IF(U146="snížená",N146,0)</f>
        <v>0</v>
      </c>
      <c r="BG146" s="109">
        <f>IF(U146="zákl. přenesená",N146,0)</f>
        <v>0</v>
      </c>
      <c r="BH146" s="109">
        <f>IF(U146="sníž. přenesená",N146,0)</f>
        <v>0</v>
      </c>
      <c r="BI146" s="109">
        <f>IF(U146="nulová",N146,0)</f>
        <v>0</v>
      </c>
      <c r="BJ146" s="22" t="s">
        <v>86</v>
      </c>
      <c r="BK146" s="109">
        <f>ROUND(L146*K146,2)</f>
        <v>0</v>
      </c>
      <c r="BL146" s="22" t="s">
        <v>184</v>
      </c>
      <c r="BM146" s="22" t="s">
        <v>422</v>
      </c>
    </row>
    <row r="147" spans="2:65" s="1" customFormat="1" ht="22.8" customHeight="1">
      <c r="B147" s="135"/>
      <c r="C147" s="164" t="s">
        <v>192</v>
      </c>
      <c r="D147" s="164" t="s">
        <v>157</v>
      </c>
      <c r="E147" s="165" t="s">
        <v>248</v>
      </c>
      <c r="F147" s="272" t="s">
        <v>249</v>
      </c>
      <c r="G147" s="272"/>
      <c r="H147" s="272"/>
      <c r="I147" s="272"/>
      <c r="J147" s="166" t="s">
        <v>233</v>
      </c>
      <c r="K147" s="167">
        <v>107.4</v>
      </c>
      <c r="L147" s="273">
        <v>0</v>
      </c>
      <c r="M147" s="273"/>
      <c r="N147" s="274">
        <f>ROUND(L147*K147,2)</f>
        <v>0</v>
      </c>
      <c r="O147" s="274"/>
      <c r="P147" s="274"/>
      <c r="Q147" s="274"/>
      <c r="R147" s="138"/>
      <c r="T147" s="168" t="s">
        <v>5</v>
      </c>
      <c r="U147" s="47" t="s">
        <v>43</v>
      </c>
      <c r="V147" s="39"/>
      <c r="W147" s="169">
        <f>V147*K147</f>
        <v>0</v>
      </c>
      <c r="X147" s="169">
        <v>0</v>
      </c>
      <c r="Y147" s="169">
        <f>X147*K147</f>
        <v>0</v>
      </c>
      <c r="Z147" s="169">
        <v>0</v>
      </c>
      <c r="AA147" s="170">
        <f>Z147*K147</f>
        <v>0</v>
      </c>
      <c r="AR147" s="22" t="s">
        <v>184</v>
      </c>
      <c r="AT147" s="22" t="s">
        <v>157</v>
      </c>
      <c r="AU147" s="22" t="s">
        <v>120</v>
      </c>
      <c r="AY147" s="22" t="s">
        <v>156</v>
      </c>
      <c r="BE147" s="109">
        <f>IF(U147="základní",N147,0)</f>
        <v>0</v>
      </c>
      <c r="BF147" s="109">
        <f>IF(U147="snížená",N147,0)</f>
        <v>0</v>
      </c>
      <c r="BG147" s="109">
        <f>IF(U147="zákl. přenesená",N147,0)</f>
        <v>0</v>
      </c>
      <c r="BH147" s="109">
        <f>IF(U147="sníž. přenesená",N147,0)</f>
        <v>0</v>
      </c>
      <c r="BI147" s="109">
        <f>IF(U147="nulová",N147,0)</f>
        <v>0</v>
      </c>
      <c r="BJ147" s="22" t="s">
        <v>86</v>
      </c>
      <c r="BK147" s="109">
        <f>ROUND(L147*K147,2)</f>
        <v>0</v>
      </c>
      <c r="BL147" s="22" t="s">
        <v>184</v>
      </c>
      <c r="BM147" s="22" t="s">
        <v>423</v>
      </c>
    </row>
    <row r="148" spans="2:65" s="10" customFormat="1" ht="14.4" customHeight="1">
      <c r="B148" s="175"/>
      <c r="C148" s="176"/>
      <c r="D148" s="176"/>
      <c r="E148" s="177" t="s">
        <v>5</v>
      </c>
      <c r="F148" s="278" t="s">
        <v>251</v>
      </c>
      <c r="G148" s="279"/>
      <c r="H148" s="279"/>
      <c r="I148" s="279"/>
      <c r="J148" s="176"/>
      <c r="K148" s="177" t="s">
        <v>5</v>
      </c>
      <c r="L148" s="176"/>
      <c r="M148" s="176"/>
      <c r="N148" s="176"/>
      <c r="O148" s="176"/>
      <c r="P148" s="176"/>
      <c r="Q148" s="176"/>
      <c r="R148" s="178"/>
      <c r="T148" s="179"/>
      <c r="U148" s="176"/>
      <c r="V148" s="176"/>
      <c r="W148" s="176"/>
      <c r="X148" s="176"/>
      <c r="Y148" s="176"/>
      <c r="Z148" s="176"/>
      <c r="AA148" s="180"/>
      <c r="AT148" s="181" t="s">
        <v>169</v>
      </c>
      <c r="AU148" s="181" t="s">
        <v>120</v>
      </c>
      <c r="AV148" s="10" t="s">
        <v>86</v>
      </c>
      <c r="AW148" s="10" t="s">
        <v>35</v>
      </c>
      <c r="AX148" s="10" t="s">
        <v>78</v>
      </c>
      <c r="AY148" s="181" t="s">
        <v>156</v>
      </c>
    </row>
    <row r="149" spans="2:65" s="11" customFormat="1" ht="14.4" customHeight="1">
      <c r="B149" s="182"/>
      <c r="C149" s="183"/>
      <c r="D149" s="183"/>
      <c r="E149" s="184" t="s">
        <v>5</v>
      </c>
      <c r="F149" s="282" t="s">
        <v>424</v>
      </c>
      <c r="G149" s="283"/>
      <c r="H149" s="283"/>
      <c r="I149" s="283"/>
      <c r="J149" s="183"/>
      <c r="K149" s="185">
        <v>105</v>
      </c>
      <c r="L149" s="183"/>
      <c r="M149" s="183"/>
      <c r="N149" s="183"/>
      <c r="O149" s="183"/>
      <c r="P149" s="183"/>
      <c r="Q149" s="183"/>
      <c r="R149" s="186"/>
      <c r="T149" s="187"/>
      <c r="U149" s="183"/>
      <c r="V149" s="183"/>
      <c r="W149" s="183"/>
      <c r="X149" s="183"/>
      <c r="Y149" s="183"/>
      <c r="Z149" s="183"/>
      <c r="AA149" s="188"/>
      <c r="AT149" s="189" t="s">
        <v>169</v>
      </c>
      <c r="AU149" s="189" t="s">
        <v>120</v>
      </c>
      <c r="AV149" s="11" t="s">
        <v>120</v>
      </c>
      <c r="AW149" s="11" t="s">
        <v>35</v>
      </c>
      <c r="AX149" s="11" t="s">
        <v>78</v>
      </c>
      <c r="AY149" s="189" t="s">
        <v>156</v>
      </c>
    </row>
    <row r="150" spans="2:65" s="11" customFormat="1" ht="14.4" customHeight="1">
      <c r="B150" s="182"/>
      <c r="C150" s="183"/>
      <c r="D150" s="183"/>
      <c r="E150" s="184" t="s">
        <v>5</v>
      </c>
      <c r="F150" s="282" t="s">
        <v>425</v>
      </c>
      <c r="G150" s="283"/>
      <c r="H150" s="283"/>
      <c r="I150" s="283"/>
      <c r="J150" s="183"/>
      <c r="K150" s="185">
        <v>2.4</v>
      </c>
      <c r="L150" s="183"/>
      <c r="M150" s="183"/>
      <c r="N150" s="183"/>
      <c r="O150" s="183"/>
      <c r="P150" s="183"/>
      <c r="Q150" s="183"/>
      <c r="R150" s="186"/>
      <c r="T150" s="187"/>
      <c r="U150" s="183"/>
      <c r="V150" s="183"/>
      <c r="W150" s="183"/>
      <c r="X150" s="183"/>
      <c r="Y150" s="183"/>
      <c r="Z150" s="183"/>
      <c r="AA150" s="188"/>
      <c r="AT150" s="189" t="s">
        <v>169</v>
      </c>
      <c r="AU150" s="189" t="s">
        <v>120</v>
      </c>
      <c r="AV150" s="11" t="s">
        <v>120</v>
      </c>
      <c r="AW150" s="11" t="s">
        <v>35</v>
      </c>
      <c r="AX150" s="11" t="s">
        <v>78</v>
      </c>
      <c r="AY150" s="189" t="s">
        <v>156</v>
      </c>
    </row>
    <row r="151" spans="2:65" s="10" customFormat="1" ht="14.4" customHeight="1">
      <c r="B151" s="175"/>
      <c r="C151" s="176"/>
      <c r="D151" s="176"/>
      <c r="E151" s="177" t="s">
        <v>5</v>
      </c>
      <c r="F151" s="280" t="s">
        <v>416</v>
      </c>
      <c r="G151" s="281"/>
      <c r="H151" s="281"/>
      <c r="I151" s="281"/>
      <c r="J151" s="176"/>
      <c r="K151" s="177" t="s">
        <v>5</v>
      </c>
      <c r="L151" s="176"/>
      <c r="M151" s="176"/>
      <c r="N151" s="176"/>
      <c r="O151" s="176"/>
      <c r="P151" s="176"/>
      <c r="Q151" s="176"/>
      <c r="R151" s="178"/>
      <c r="T151" s="179"/>
      <c r="U151" s="176"/>
      <c r="V151" s="176"/>
      <c r="W151" s="176"/>
      <c r="X151" s="176"/>
      <c r="Y151" s="176"/>
      <c r="Z151" s="176"/>
      <c r="AA151" s="180"/>
      <c r="AT151" s="181" t="s">
        <v>169</v>
      </c>
      <c r="AU151" s="181" t="s">
        <v>120</v>
      </c>
      <c r="AV151" s="10" t="s">
        <v>86</v>
      </c>
      <c r="AW151" s="10" t="s">
        <v>35</v>
      </c>
      <c r="AX151" s="10" t="s">
        <v>78</v>
      </c>
      <c r="AY151" s="181" t="s">
        <v>156</v>
      </c>
    </row>
    <row r="152" spans="2:65" s="12" customFormat="1" ht="14.4" customHeight="1">
      <c r="B152" s="191"/>
      <c r="C152" s="192"/>
      <c r="D152" s="192"/>
      <c r="E152" s="193" t="s">
        <v>5</v>
      </c>
      <c r="F152" s="294" t="s">
        <v>265</v>
      </c>
      <c r="G152" s="295"/>
      <c r="H152" s="295"/>
      <c r="I152" s="295"/>
      <c r="J152" s="192"/>
      <c r="K152" s="194">
        <v>107.4</v>
      </c>
      <c r="L152" s="192"/>
      <c r="M152" s="192"/>
      <c r="N152" s="192"/>
      <c r="O152" s="192"/>
      <c r="P152" s="192"/>
      <c r="Q152" s="192"/>
      <c r="R152" s="195"/>
      <c r="T152" s="196"/>
      <c r="U152" s="192"/>
      <c r="V152" s="192"/>
      <c r="W152" s="192"/>
      <c r="X152" s="192"/>
      <c r="Y152" s="192"/>
      <c r="Z152" s="192"/>
      <c r="AA152" s="197"/>
      <c r="AT152" s="198" t="s">
        <v>169</v>
      </c>
      <c r="AU152" s="198" t="s">
        <v>120</v>
      </c>
      <c r="AV152" s="12" t="s">
        <v>184</v>
      </c>
      <c r="AW152" s="12" t="s">
        <v>35</v>
      </c>
      <c r="AX152" s="12" t="s">
        <v>86</v>
      </c>
      <c r="AY152" s="198" t="s">
        <v>156</v>
      </c>
    </row>
    <row r="153" spans="2:65" s="9" customFormat="1" ht="29.85" customHeight="1">
      <c r="B153" s="153"/>
      <c r="C153" s="154"/>
      <c r="D153" s="163" t="s">
        <v>405</v>
      </c>
      <c r="E153" s="163"/>
      <c r="F153" s="163"/>
      <c r="G153" s="163"/>
      <c r="H153" s="163"/>
      <c r="I153" s="163"/>
      <c r="J153" s="163"/>
      <c r="K153" s="163"/>
      <c r="L153" s="163"/>
      <c r="M153" s="163"/>
      <c r="N153" s="287">
        <f>BK153</f>
        <v>0</v>
      </c>
      <c r="O153" s="288"/>
      <c r="P153" s="288"/>
      <c r="Q153" s="288"/>
      <c r="R153" s="156"/>
      <c r="T153" s="157"/>
      <c r="U153" s="154"/>
      <c r="V153" s="154"/>
      <c r="W153" s="158">
        <f>SUM(W154:W165)</f>
        <v>0</v>
      </c>
      <c r="X153" s="154"/>
      <c r="Y153" s="158">
        <f>SUM(Y154:Y165)</f>
        <v>0.60192000000000001</v>
      </c>
      <c r="Z153" s="154"/>
      <c r="AA153" s="159">
        <f>SUM(AA154:AA165)</f>
        <v>0</v>
      </c>
      <c r="AR153" s="160" t="s">
        <v>86</v>
      </c>
      <c r="AT153" s="161" t="s">
        <v>77</v>
      </c>
      <c r="AU153" s="161" t="s">
        <v>86</v>
      </c>
      <c r="AY153" s="160" t="s">
        <v>156</v>
      </c>
      <c r="BK153" s="162">
        <f>SUM(BK154:BK165)</f>
        <v>0</v>
      </c>
    </row>
    <row r="154" spans="2:65" s="1" customFormat="1" ht="22.8" customHeight="1">
      <c r="B154" s="135"/>
      <c r="C154" s="164" t="s">
        <v>196</v>
      </c>
      <c r="D154" s="164" t="s">
        <v>157</v>
      </c>
      <c r="E154" s="165" t="s">
        <v>426</v>
      </c>
      <c r="F154" s="272" t="s">
        <v>427</v>
      </c>
      <c r="G154" s="272"/>
      <c r="H154" s="272"/>
      <c r="I154" s="272"/>
      <c r="J154" s="166" t="s">
        <v>233</v>
      </c>
      <c r="K154" s="167">
        <v>4.5</v>
      </c>
      <c r="L154" s="273">
        <v>0</v>
      </c>
      <c r="M154" s="273"/>
      <c r="N154" s="274">
        <f>ROUND(L154*K154,2)</f>
        <v>0</v>
      </c>
      <c r="O154" s="274"/>
      <c r="P154" s="274"/>
      <c r="Q154" s="274"/>
      <c r="R154" s="138"/>
      <c r="T154" s="168" t="s">
        <v>5</v>
      </c>
      <c r="U154" s="47" t="s">
        <v>43</v>
      </c>
      <c r="V154" s="39"/>
      <c r="W154" s="169">
        <f>V154*K154</f>
        <v>0</v>
      </c>
      <c r="X154" s="169">
        <v>0</v>
      </c>
      <c r="Y154" s="169">
        <f>X154*K154</f>
        <v>0</v>
      </c>
      <c r="Z154" s="169">
        <v>0</v>
      </c>
      <c r="AA154" s="170">
        <f>Z154*K154</f>
        <v>0</v>
      </c>
      <c r="AR154" s="22" t="s">
        <v>184</v>
      </c>
      <c r="AT154" s="22" t="s">
        <v>157</v>
      </c>
      <c r="AU154" s="22" t="s">
        <v>120</v>
      </c>
      <c r="AY154" s="22" t="s">
        <v>156</v>
      </c>
      <c r="BE154" s="109">
        <f>IF(U154="základní",N154,0)</f>
        <v>0</v>
      </c>
      <c r="BF154" s="109">
        <f>IF(U154="snížená",N154,0)</f>
        <v>0</v>
      </c>
      <c r="BG154" s="109">
        <f>IF(U154="zákl. přenesená",N154,0)</f>
        <v>0</v>
      </c>
      <c r="BH154" s="109">
        <f>IF(U154="sníž. přenesená",N154,0)</f>
        <v>0</v>
      </c>
      <c r="BI154" s="109">
        <f>IF(U154="nulová",N154,0)</f>
        <v>0</v>
      </c>
      <c r="BJ154" s="22" t="s">
        <v>86</v>
      </c>
      <c r="BK154" s="109">
        <f>ROUND(L154*K154,2)</f>
        <v>0</v>
      </c>
      <c r="BL154" s="22" t="s">
        <v>184</v>
      </c>
      <c r="BM154" s="22" t="s">
        <v>428</v>
      </c>
    </row>
    <row r="155" spans="2:65" s="11" customFormat="1" ht="14.4" customHeight="1">
      <c r="B155" s="182"/>
      <c r="C155" s="183"/>
      <c r="D155" s="183"/>
      <c r="E155" s="184" t="s">
        <v>5</v>
      </c>
      <c r="F155" s="292" t="s">
        <v>429</v>
      </c>
      <c r="G155" s="293"/>
      <c r="H155" s="293"/>
      <c r="I155" s="293"/>
      <c r="J155" s="183"/>
      <c r="K155" s="185">
        <v>4.5</v>
      </c>
      <c r="L155" s="183"/>
      <c r="M155" s="183"/>
      <c r="N155" s="183"/>
      <c r="O155" s="183"/>
      <c r="P155" s="183"/>
      <c r="Q155" s="183"/>
      <c r="R155" s="186"/>
      <c r="T155" s="187"/>
      <c r="U155" s="183"/>
      <c r="V155" s="183"/>
      <c r="W155" s="183"/>
      <c r="X155" s="183"/>
      <c r="Y155" s="183"/>
      <c r="Z155" s="183"/>
      <c r="AA155" s="188"/>
      <c r="AT155" s="189" t="s">
        <v>169</v>
      </c>
      <c r="AU155" s="189" t="s">
        <v>120</v>
      </c>
      <c r="AV155" s="11" t="s">
        <v>120</v>
      </c>
      <c r="AW155" s="11" t="s">
        <v>35</v>
      </c>
      <c r="AX155" s="11" t="s">
        <v>86</v>
      </c>
      <c r="AY155" s="189" t="s">
        <v>156</v>
      </c>
    </row>
    <row r="156" spans="2:65" s="1" customFormat="1" ht="22.8" customHeight="1">
      <c r="B156" s="135"/>
      <c r="C156" s="164" t="s">
        <v>200</v>
      </c>
      <c r="D156" s="164" t="s">
        <v>157</v>
      </c>
      <c r="E156" s="165" t="s">
        <v>430</v>
      </c>
      <c r="F156" s="272" t="s">
        <v>431</v>
      </c>
      <c r="G156" s="272"/>
      <c r="H156" s="272"/>
      <c r="I156" s="272"/>
      <c r="J156" s="166" t="s">
        <v>233</v>
      </c>
      <c r="K156" s="167">
        <v>75</v>
      </c>
      <c r="L156" s="273">
        <v>0</v>
      </c>
      <c r="M156" s="273"/>
      <c r="N156" s="274">
        <f>ROUND(L156*K156,2)</f>
        <v>0</v>
      </c>
      <c r="O156" s="274"/>
      <c r="P156" s="274"/>
      <c r="Q156" s="274"/>
      <c r="R156" s="138"/>
      <c r="T156" s="168" t="s">
        <v>5</v>
      </c>
      <c r="U156" s="47" t="s">
        <v>43</v>
      </c>
      <c r="V156" s="39"/>
      <c r="W156" s="169">
        <f>V156*K156</f>
        <v>0</v>
      </c>
      <c r="X156" s="169">
        <v>0</v>
      </c>
      <c r="Y156" s="169">
        <f>X156*K156</f>
        <v>0</v>
      </c>
      <c r="Z156" s="169">
        <v>0</v>
      </c>
      <c r="AA156" s="170">
        <f>Z156*K156</f>
        <v>0</v>
      </c>
      <c r="AR156" s="22" t="s">
        <v>184</v>
      </c>
      <c r="AT156" s="22" t="s">
        <v>157</v>
      </c>
      <c r="AU156" s="22" t="s">
        <v>120</v>
      </c>
      <c r="AY156" s="22" t="s">
        <v>156</v>
      </c>
      <c r="BE156" s="109">
        <f>IF(U156="základní",N156,0)</f>
        <v>0</v>
      </c>
      <c r="BF156" s="109">
        <f>IF(U156="snížená",N156,0)</f>
        <v>0</v>
      </c>
      <c r="BG156" s="109">
        <f>IF(U156="zákl. přenesená",N156,0)</f>
        <v>0</v>
      </c>
      <c r="BH156" s="109">
        <f>IF(U156="sníž. přenesená",N156,0)</f>
        <v>0</v>
      </c>
      <c r="BI156" s="109">
        <f>IF(U156="nulová",N156,0)</f>
        <v>0</v>
      </c>
      <c r="BJ156" s="22" t="s">
        <v>86</v>
      </c>
      <c r="BK156" s="109">
        <f>ROUND(L156*K156,2)</f>
        <v>0</v>
      </c>
      <c r="BL156" s="22" t="s">
        <v>184</v>
      </c>
      <c r="BM156" s="22" t="s">
        <v>432</v>
      </c>
    </row>
    <row r="157" spans="2:65" s="11" customFormat="1" ht="14.4" customHeight="1">
      <c r="B157" s="182"/>
      <c r="C157" s="183"/>
      <c r="D157" s="183"/>
      <c r="E157" s="184" t="s">
        <v>5</v>
      </c>
      <c r="F157" s="292" t="s">
        <v>433</v>
      </c>
      <c r="G157" s="293"/>
      <c r="H157" s="293"/>
      <c r="I157" s="293"/>
      <c r="J157" s="183"/>
      <c r="K157" s="185">
        <v>75</v>
      </c>
      <c r="L157" s="183"/>
      <c r="M157" s="183"/>
      <c r="N157" s="183"/>
      <c r="O157" s="183"/>
      <c r="P157" s="183"/>
      <c r="Q157" s="183"/>
      <c r="R157" s="186"/>
      <c r="T157" s="187"/>
      <c r="U157" s="183"/>
      <c r="V157" s="183"/>
      <c r="W157" s="183"/>
      <c r="X157" s="183"/>
      <c r="Y157" s="183"/>
      <c r="Z157" s="183"/>
      <c r="AA157" s="188"/>
      <c r="AT157" s="189" t="s">
        <v>169</v>
      </c>
      <c r="AU157" s="189" t="s">
        <v>120</v>
      </c>
      <c r="AV157" s="11" t="s">
        <v>120</v>
      </c>
      <c r="AW157" s="11" t="s">
        <v>35</v>
      </c>
      <c r="AX157" s="11" t="s">
        <v>86</v>
      </c>
      <c r="AY157" s="189" t="s">
        <v>156</v>
      </c>
    </row>
    <row r="158" spans="2:65" s="1" customFormat="1" ht="22.8" customHeight="1">
      <c r="B158" s="135"/>
      <c r="C158" s="164" t="s">
        <v>204</v>
      </c>
      <c r="D158" s="164" t="s">
        <v>157</v>
      </c>
      <c r="E158" s="165" t="s">
        <v>434</v>
      </c>
      <c r="F158" s="272" t="s">
        <v>435</v>
      </c>
      <c r="G158" s="272"/>
      <c r="H158" s="272"/>
      <c r="I158" s="272"/>
      <c r="J158" s="166" t="s">
        <v>233</v>
      </c>
      <c r="K158" s="167">
        <v>30</v>
      </c>
      <c r="L158" s="273">
        <v>0</v>
      </c>
      <c r="M158" s="273"/>
      <c r="N158" s="274">
        <f>ROUND(L158*K158,2)</f>
        <v>0</v>
      </c>
      <c r="O158" s="274"/>
      <c r="P158" s="274"/>
      <c r="Q158" s="274"/>
      <c r="R158" s="138"/>
      <c r="T158" s="168" t="s">
        <v>5</v>
      </c>
      <c r="U158" s="47" t="s">
        <v>43</v>
      </c>
      <c r="V158" s="39"/>
      <c r="W158" s="169">
        <f>V158*K158</f>
        <v>0</v>
      </c>
      <c r="X158" s="169">
        <v>0</v>
      </c>
      <c r="Y158" s="169">
        <f>X158*K158</f>
        <v>0</v>
      </c>
      <c r="Z158" s="169">
        <v>0</v>
      </c>
      <c r="AA158" s="170">
        <f>Z158*K158</f>
        <v>0</v>
      </c>
      <c r="AR158" s="22" t="s">
        <v>184</v>
      </c>
      <c r="AT158" s="22" t="s">
        <v>157</v>
      </c>
      <c r="AU158" s="22" t="s">
        <v>120</v>
      </c>
      <c r="AY158" s="22" t="s">
        <v>156</v>
      </c>
      <c r="BE158" s="109">
        <f>IF(U158="základní",N158,0)</f>
        <v>0</v>
      </c>
      <c r="BF158" s="109">
        <f>IF(U158="snížená",N158,0)</f>
        <v>0</v>
      </c>
      <c r="BG158" s="109">
        <f>IF(U158="zákl. přenesená",N158,0)</f>
        <v>0</v>
      </c>
      <c r="BH158" s="109">
        <f>IF(U158="sníž. přenesená",N158,0)</f>
        <v>0</v>
      </c>
      <c r="BI158" s="109">
        <f>IF(U158="nulová",N158,0)</f>
        <v>0</v>
      </c>
      <c r="BJ158" s="22" t="s">
        <v>86</v>
      </c>
      <c r="BK158" s="109">
        <f>ROUND(L158*K158,2)</f>
        <v>0</v>
      </c>
      <c r="BL158" s="22" t="s">
        <v>184</v>
      </c>
      <c r="BM158" s="22" t="s">
        <v>436</v>
      </c>
    </row>
    <row r="159" spans="2:65" s="10" customFormat="1" ht="22.8" customHeight="1">
      <c r="B159" s="175"/>
      <c r="C159" s="176"/>
      <c r="D159" s="176"/>
      <c r="E159" s="177" t="s">
        <v>5</v>
      </c>
      <c r="F159" s="278" t="s">
        <v>437</v>
      </c>
      <c r="G159" s="279"/>
      <c r="H159" s="279"/>
      <c r="I159" s="279"/>
      <c r="J159" s="176"/>
      <c r="K159" s="177" t="s">
        <v>5</v>
      </c>
      <c r="L159" s="176"/>
      <c r="M159" s="176"/>
      <c r="N159" s="176"/>
      <c r="O159" s="176"/>
      <c r="P159" s="176"/>
      <c r="Q159" s="176"/>
      <c r="R159" s="178"/>
      <c r="T159" s="179"/>
      <c r="U159" s="176"/>
      <c r="V159" s="176"/>
      <c r="W159" s="176"/>
      <c r="X159" s="176"/>
      <c r="Y159" s="176"/>
      <c r="Z159" s="176"/>
      <c r="AA159" s="180"/>
      <c r="AT159" s="181" t="s">
        <v>169</v>
      </c>
      <c r="AU159" s="181" t="s">
        <v>120</v>
      </c>
      <c r="AV159" s="10" t="s">
        <v>86</v>
      </c>
      <c r="AW159" s="10" t="s">
        <v>35</v>
      </c>
      <c r="AX159" s="10" t="s">
        <v>78</v>
      </c>
      <c r="AY159" s="181" t="s">
        <v>156</v>
      </c>
    </row>
    <row r="160" spans="2:65" s="11" customFormat="1" ht="14.4" customHeight="1">
      <c r="B160" s="182"/>
      <c r="C160" s="183"/>
      <c r="D160" s="183"/>
      <c r="E160" s="184" t="s">
        <v>5</v>
      </c>
      <c r="F160" s="282" t="s">
        <v>438</v>
      </c>
      <c r="G160" s="283"/>
      <c r="H160" s="283"/>
      <c r="I160" s="283"/>
      <c r="J160" s="183"/>
      <c r="K160" s="185">
        <v>30</v>
      </c>
      <c r="L160" s="183"/>
      <c r="M160" s="183"/>
      <c r="N160" s="183"/>
      <c r="O160" s="183"/>
      <c r="P160" s="183"/>
      <c r="Q160" s="183"/>
      <c r="R160" s="186"/>
      <c r="T160" s="187"/>
      <c r="U160" s="183"/>
      <c r="V160" s="183"/>
      <c r="W160" s="183"/>
      <c r="X160" s="183"/>
      <c r="Y160" s="183"/>
      <c r="Z160" s="183"/>
      <c r="AA160" s="188"/>
      <c r="AT160" s="189" t="s">
        <v>169</v>
      </c>
      <c r="AU160" s="189" t="s">
        <v>120</v>
      </c>
      <c r="AV160" s="11" t="s">
        <v>120</v>
      </c>
      <c r="AW160" s="11" t="s">
        <v>35</v>
      </c>
      <c r="AX160" s="11" t="s">
        <v>86</v>
      </c>
      <c r="AY160" s="189" t="s">
        <v>156</v>
      </c>
    </row>
    <row r="161" spans="2:65" s="1" customFormat="1" ht="34.200000000000003" customHeight="1">
      <c r="B161" s="135"/>
      <c r="C161" s="164" t="s">
        <v>208</v>
      </c>
      <c r="D161" s="164" t="s">
        <v>157</v>
      </c>
      <c r="E161" s="165" t="s">
        <v>439</v>
      </c>
      <c r="F161" s="272" t="s">
        <v>440</v>
      </c>
      <c r="G161" s="272"/>
      <c r="H161" s="272"/>
      <c r="I161" s="272"/>
      <c r="J161" s="166" t="s">
        <v>233</v>
      </c>
      <c r="K161" s="167">
        <v>3</v>
      </c>
      <c r="L161" s="273">
        <v>0</v>
      </c>
      <c r="M161" s="273"/>
      <c r="N161" s="274">
        <f>ROUND(L161*K161,2)</f>
        <v>0</v>
      </c>
      <c r="O161" s="274"/>
      <c r="P161" s="274"/>
      <c r="Q161" s="274"/>
      <c r="R161" s="138"/>
      <c r="T161" s="168" t="s">
        <v>5</v>
      </c>
      <c r="U161" s="47" t="s">
        <v>43</v>
      </c>
      <c r="V161" s="39"/>
      <c r="W161" s="169">
        <f>V161*K161</f>
        <v>0</v>
      </c>
      <c r="X161" s="169">
        <v>8.4250000000000005E-2</v>
      </c>
      <c r="Y161" s="169">
        <f>X161*K161</f>
        <v>0.25275000000000003</v>
      </c>
      <c r="Z161" s="169">
        <v>0</v>
      </c>
      <c r="AA161" s="170">
        <f>Z161*K161</f>
        <v>0</v>
      </c>
      <c r="AR161" s="22" t="s">
        <v>184</v>
      </c>
      <c r="AT161" s="22" t="s">
        <v>157</v>
      </c>
      <c r="AU161" s="22" t="s">
        <v>120</v>
      </c>
      <c r="AY161" s="22" t="s">
        <v>156</v>
      </c>
      <c r="BE161" s="109">
        <f>IF(U161="základní",N161,0)</f>
        <v>0</v>
      </c>
      <c r="BF161" s="109">
        <f>IF(U161="snížená",N161,0)</f>
        <v>0</v>
      </c>
      <c r="BG161" s="109">
        <f>IF(U161="zákl. přenesená",N161,0)</f>
        <v>0</v>
      </c>
      <c r="BH161" s="109">
        <f>IF(U161="sníž. přenesená",N161,0)</f>
        <v>0</v>
      </c>
      <c r="BI161" s="109">
        <f>IF(U161="nulová",N161,0)</f>
        <v>0</v>
      </c>
      <c r="BJ161" s="22" t="s">
        <v>86</v>
      </c>
      <c r="BK161" s="109">
        <f>ROUND(L161*K161,2)</f>
        <v>0</v>
      </c>
      <c r="BL161" s="22" t="s">
        <v>184</v>
      </c>
      <c r="BM161" s="22" t="s">
        <v>441</v>
      </c>
    </row>
    <row r="162" spans="2:65" s="10" customFormat="1" ht="14.4" customHeight="1">
      <c r="B162" s="175"/>
      <c r="C162" s="176"/>
      <c r="D162" s="176"/>
      <c r="E162" s="177" t="s">
        <v>5</v>
      </c>
      <c r="F162" s="278" t="s">
        <v>442</v>
      </c>
      <c r="G162" s="279"/>
      <c r="H162" s="279"/>
      <c r="I162" s="279"/>
      <c r="J162" s="176"/>
      <c r="K162" s="177" t="s">
        <v>5</v>
      </c>
      <c r="L162" s="176"/>
      <c r="M162" s="176"/>
      <c r="N162" s="176"/>
      <c r="O162" s="176"/>
      <c r="P162" s="176"/>
      <c r="Q162" s="176"/>
      <c r="R162" s="178"/>
      <c r="T162" s="179"/>
      <c r="U162" s="176"/>
      <c r="V162" s="176"/>
      <c r="W162" s="176"/>
      <c r="X162" s="176"/>
      <c r="Y162" s="176"/>
      <c r="Z162" s="176"/>
      <c r="AA162" s="180"/>
      <c r="AT162" s="181" t="s">
        <v>169</v>
      </c>
      <c r="AU162" s="181" t="s">
        <v>120</v>
      </c>
      <c r="AV162" s="10" t="s">
        <v>86</v>
      </c>
      <c r="AW162" s="10" t="s">
        <v>35</v>
      </c>
      <c r="AX162" s="10" t="s">
        <v>78</v>
      </c>
      <c r="AY162" s="181" t="s">
        <v>156</v>
      </c>
    </row>
    <row r="163" spans="2:65" s="11" customFormat="1" ht="14.4" customHeight="1">
      <c r="B163" s="182"/>
      <c r="C163" s="183"/>
      <c r="D163" s="183"/>
      <c r="E163" s="184" t="s">
        <v>5</v>
      </c>
      <c r="F163" s="282" t="s">
        <v>443</v>
      </c>
      <c r="G163" s="283"/>
      <c r="H163" s="283"/>
      <c r="I163" s="283"/>
      <c r="J163" s="183"/>
      <c r="K163" s="185">
        <v>3</v>
      </c>
      <c r="L163" s="183"/>
      <c r="M163" s="183"/>
      <c r="N163" s="183"/>
      <c r="O163" s="183"/>
      <c r="P163" s="183"/>
      <c r="Q163" s="183"/>
      <c r="R163" s="186"/>
      <c r="T163" s="187"/>
      <c r="U163" s="183"/>
      <c r="V163" s="183"/>
      <c r="W163" s="183"/>
      <c r="X163" s="183"/>
      <c r="Y163" s="183"/>
      <c r="Z163" s="183"/>
      <c r="AA163" s="188"/>
      <c r="AT163" s="189" t="s">
        <v>169</v>
      </c>
      <c r="AU163" s="189" t="s">
        <v>120</v>
      </c>
      <c r="AV163" s="11" t="s">
        <v>120</v>
      </c>
      <c r="AW163" s="11" t="s">
        <v>35</v>
      </c>
      <c r="AX163" s="11" t="s">
        <v>86</v>
      </c>
      <c r="AY163" s="189" t="s">
        <v>156</v>
      </c>
    </row>
    <row r="164" spans="2:65" s="1" customFormat="1" ht="22.8" customHeight="1">
      <c r="B164" s="135"/>
      <c r="C164" s="171" t="s">
        <v>212</v>
      </c>
      <c r="D164" s="171" t="s">
        <v>162</v>
      </c>
      <c r="E164" s="172" t="s">
        <v>444</v>
      </c>
      <c r="F164" s="275" t="s">
        <v>445</v>
      </c>
      <c r="G164" s="275"/>
      <c r="H164" s="275"/>
      <c r="I164" s="275"/>
      <c r="J164" s="173" t="s">
        <v>233</v>
      </c>
      <c r="K164" s="174">
        <v>3.09</v>
      </c>
      <c r="L164" s="276">
        <v>0</v>
      </c>
      <c r="M164" s="276"/>
      <c r="N164" s="277">
        <f>ROUND(L164*K164,2)</f>
        <v>0</v>
      </c>
      <c r="O164" s="274"/>
      <c r="P164" s="274"/>
      <c r="Q164" s="274"/>
      <c r="R164" s="138"/>
      <c r="T164" s="168" t="s">
        <v>5</v>
      </c>
      <c r="U164" s="47" t="s">
        <v>43</v>
      </c>
      <c r="V164" s="39"/>
      <c r="W164" s="169">
        <f>V164*K164</f>
        <v>0</v>
      </c>
      <c r="X164" s="169">
        <v>0.113</v>
      </c>
      <c r="Y164" s="169">
        <f>X164*K164</f>
        <v>0.34916999999999998</v>
      </c>
      <c r="Z164" s="169">
        <v>0</v>
      </c>
      <c r="AA164" s="170">
        <f>Z164*K164</f>
        <v>0</v>
      </c>
      <c r="AR164" s="22" t="s">
        <v>200</v>
      </c>
      <c r="AT164" s="22" t="s">
        <v>162</v>
      </c>
      <c r="AU164" s="22" t="s">
        <v>120</v>
      </c>
      <c r="AY164" s="22" t="s">
        <v>156</v>
      </c>
      <c r="BE164" s="109">
        <f>IF(U164="základní",N164,0)</f>
        <v>0</v>
      </c>
      <c r="BF164" s="109">
        <f>IF(U164="snížená",N164,0)</f>
        <v>0</v>
      </c>
      <c r="BG164" s="109">
        <f>IF(U164="zákl. přenesená",N164,0)</f>
        <v>0</v>
      </c>
      <c r="BH164" s="109">
        <f>IF(U164="sníž. přenesená",N164,0)</f>
        <v>0</v>
      </c>
      <c r="BI164" s="109">
        <f>IF(U164="nulová",N164,0)</f>
        <v>0</v>
      </c>
      <c r="BJ164" s="22" t="s">
        <v>86</v>
      </c>
      <c r="BK164" s="109">
        <f>ROUND(L164*K164,2)</f>
        <v>0</v>
      </c>
      <c r="BL164" s="22" t="s">
        <v>184</v>
      </c>
      <c r="BM164" s="22" t="s">
        <v>446</v>
      </c>
    </row>
    <row r="165" spans="2:65" s="11" customFormat="1" ht="14.4" customHeight="1">
      <c r="B165" s="182"/>
      <c r="C165" s="183"/>
      <c r="D165" s="183"/>
      <c r="E165" s="184" t="s">
        <v>5</v>
      </c>
      <c r="F165" s="292" t="s">
        <v>447</v>
      </c>
      <c r="G165" s="293"/>
      <c r="H165" s="293"/>
      <c r="I165" s="293"/>
      <c r="J165" s="183"/>
      <c r="K165" s="185">
        <v>3.09</v>
      </c>
      <c r="L165" s="183"/>
      <c r="M165" s="183"/>
      <c r="N165" s="183"/>
      <c r="O165" s="183"/>
      <c r="P165" s="183"/>
      <c r="Q165" s="183"/>
      <c r="R165" s="186"/>
      <c r="T165" s="187"/>
      <c r="U165" s="183"/>
      <c r="V165" s="183"/>
      <c r="W165" s="183"/>
      <c r="X165" s="183"/>
      <c r="Y165" s="183"/>
      <c r="Z165" s="183"/>
      <c r="AA165" s="188"/>
      <c r="AT165" s="189" t="s">
        <v>169</v>
      </c>
      <c r="AU165" s="189" t="s">
        <v>120</v>
      </c>
      <c r="AV165" s="11" t="s">
        <v>120</v>
      </c>
      <c r="AW165" s="11" t="s">
        <v>35</v>
      </c>
      <c r="AX165" s="11" t="s">
        <v>86</v>
      </c>
      <c r="AY165" s="189" t="s">
        <v>156</v>
      </c>
    </row>
    <row r="166" spans="2:65" s="9" customFormat="1" ht="29.85" customHeight="1">
      <c r="B166" s="153"/>
      <c r="C166" s="154"/>
      <c r="D166" s="163" t="s">
        <v>224</v>
      </c>
      <c r="E166" s="163"/>
      <c r="F166" s="163"/>
      <c r="G166" s="163"/>
      <c r="H166" s="163"/>
      <c r="I166" s="163"/>
      <c r="J166" s="163"/>
      <c r="K166" s="163"/>
      <c r="L166" s="163"/>
      <c r="M166" s="163"/>
      <c r="N166" s="287">
        <f>BK166</f>
        <v>0</v>
      </c>
      <c r="O166" s="288"/>
      <c r="P166" s="288"/>
      <c r="Q166" s="288"/>
      <c r="R166" s="156"/>
      <c r="T166" s="157"/>
      <c r="U166" s="154"/>
      <c r="V166" s="154"/>
      <c r="W166" s="158">
        <f>SUM(W167:W185)</f>
        <v>0</v>
      </c>
      <c r="X166" s="154"/>
      <c r="Y166" s="158">
        <f>SUM(Y167:Y185)</f>
        <v>48.950317239999997</v>
      </c>
      <c r="Z166" s="154"/>
      <c r="AA166" s="159">
        <f>SUM(AA167:AA185)</f>
        <v>0</v>
      </c>
      <c r="AR166" s="160" t="s">
        <v>86</v>
      </c>
      <c r="AT166" s="161" t="s">
        <v>77</v>
      </c>
      <c r="AU166" s="161" t="s">
        <v>86</v>
      </c>
      <c r="AY166" s="160" t="s">
        <v>156</v>
      </c>
      <c r="BK166" s="162">
        <f>SUM(BK167:BK185)</f>
        <v>0</v>
      </c>
    </row>
    <row r="167" spans="2:65" s="1" customFormat="1" ht="34.200000000000003" customHeight="1">
      <c r="B167" s="135"/>
      <c r="C167" s="164" t="s">
        <v>285</v>
      </c>
      <c r="D167" s="164" t="s">
        <v>157</v>
      </c>
      <c r="E167" s="165" t="s">
        <v>448</v>
      </c>
      <c r="F167" s="272" t="s">
        <v>449</v>
      </c>
      <c r="G167" s="272"/>
      <c r="H167" s="272"/>
      <c r="I167" s="272"/>
      <c r="J167" s="166" t="s">
        <v>239</v>
      </c>
      <c r="K167" s="167">
        <v>19.687999999999999</v>
      </c>
      <c r="L167" s="273">
        <v>0</v>
      </c>
      <c r="M167" s="273"/>
      <c r="N167" s="274">
        <f>ROUND(L167*K167,2)</f>
        <v>0</v>
      </c>
      <c r="O167" s="274"/>
      <c r="P167" s="274"/>
      <c r="Q167" s="274"/>
      <c r="R167" s="138"/>
      <c r="T167" s="168" t="s">
        <v>5</v>
      </c>
      <c r="U167" s="47" t="s">
        <v>43</v>
      </c>
      <c r="V167" s="39"/>
      <c r="W167" s="169">
        <f>V167*K167</f>
        <v>0</v>
      </c>
      <c r="X167" s="169">
        <v>2.45329</v>
      </c>
      <c r="Y167" s="169">
        <f>X167*K167</f>
        <v>48.300373519999994</v>
      </c>
      <c r="Z167" s="169">
        <v>0</v>
      </c>
      <c r="AA167" s="170">
        <f>Z167*K167</f>
        <v>0</v>
      </c>
      <c r="AR167" s="22" t="s">
        <v>184</v>
      </c>
      <c r="AT167" s="22" t="s">
        <v>157</v>
      </c>
      <c r="AU167" s="22" t="s">
        <v>120</v>
      </c>
      <c r="AY167" s="22" t="s">
        <v>156</v>
      </c>
      <c r="BE167" s="109">
        <f>IF(U167="základní",N167,0)</f>
        <v>0</v>
      </c>
      <c r="BF167" s="109">
        <f>IF(U167="snížená",N167,0)</f>
        <v>0</v>
      </c>
      <c r="BG167" s="109">
        <f>IF(U167="zákl. přenesená",N167,0)</f>
        <v>0</v>
      </c>
      <c r="BH167" s="109">
        <f>IF(U167="sníž. přenesená",N167,0)</f>
        <v>0</v>
      </c>
      <c r="BI167" s="109">
        <f>IF(U167="nulová",N167,0)</f>
        <v>0</v>
      </c>
      <c r="BJ167" s="22" t="s">
        <v>86</v>
      </c>
      <c r="BK167" s="109">
        <f>ROUND(L167*K167,2)</f>
        <v>0</v>
      </c>
      <c r="BL167" s="22" t="s">
        <v>184</v>
      </c>
      <c r="BM167" s="22" t="s">
        <v>450</v>
      </c>
    </row>
    <row r="168" spans="2:65" s="10" customFormat="1" ht="14.4" customHeight="1">
      <c r="B168" s="175"/>
      <c r="C168" s="176"/>
      <c r="D168" s="176"/>
      <c r="E168" s="177" t="s">
        <v>5</v>
      </c>
      <c r="F168" s="278" t="s">
        <v>451</v>
      </c>
      <c r="G168" s="279"/>
      <c r="H168" s="279"/>
      <c r="I168" s="279"/>
      <c r="J168" s="176"/>
      <c r="K168" s="177" t="s">
        <v>5</v>
      </c>
      <c r="L168" s="176"/>
      <c r="M168" s="176"/>
      <c r="N168" s="176"/>
      <c r="O168" s="176"/>
      <c r="P168" s="176"/>
      <c r="Q168" s="176"/>
      <c r="R168" s="178"/>
      <c r="T168" s="179"/>
      <c r="U168" s="176"/>
      <c r="V168" s="176"/>
      <c r="W168" s="176"/>
      <c r="X168" s="176"/>
      <c r="Y168" s="176"/>
      <c r="Z168" s="176"/>
      <c r="AA168" s="180"/>
      <c r="AT168" s="181" t="s">
        <v>169</v>
      </c>
      <c r="AU168" s="181" t="s">
        <v>120</v>
      </c>
      <c r="AV168" s="10" t="s">
        <v>86</v>
      </c>
      <c r="AW168" s="10" t="s">
        <v>35</v>
      </c>
      <c r="AX168" s="10" t="s">
        <v>78</v>
      </c>
      <c r="AY168" s="181" t="s">
        <v>156</v>
      </c>
    </row>
    <row r="169" spans="2:65" s="11" customFormat="1" ht="14.4" customHeight="1">
      <c r="B169" s="182"/>
      <c r="C169" s="183"/>
      <c r="D169" s="183"/>
      <c r="E169" s="184" t="s">
        <v>5</v>
      </c>
      <c r="F169" s="282" t="s">
        <v>452</v>
      </c>
      <c r="G169" s="283"/>
      <c r="H169" s="283"/>
      <c r="I169" s="283"/>
      <c r="J169" s="183"/>
      <c r="K169" s="185">
        <v>19.687999999999999</v>
      </c>
      <c r="L169" s="183"/>
      <c r="M169" s="183"/>
      <c r="N169" s="183"/>
      <c r="O169" s="183"/>
      <c r="P169" s="183"/>
      <c r="Q169" s="183"/>
      <c r="R169" s="186"/>
      <c r="T169" s="187"/>
      <c r="U169" s="183"/>
      <c r="V169" s="183"/>
      <c r="W169" s="183"/>
      <c r="X169" s="183"/>
      <c r="Y169" s="183"/>
      <c r="Z169" s="183"/>
      <c r="AA169" s="188"/>
      <c r="AT169" s="189" t="s">
        <v>169</v>
      </c>
      <c r="AU169" s="189" t="s">
        <v>120</v>
      </c>
      <c r="AV169" s="11" t="s">
        <v>120</v>
      </c>
      <c r="AW169" s="11" t="s">
        <v>35</v>
      </c>
      <c r="AX169" s="11" t="s">
        <v>86</v>
      </c>
      <c r="AY169" s="189" t="s">
        <v>156</v>
      </c>
    </row>
    <row r="170" spans="2:65" s="1" customFormat="1" ht="22.8" customHeight="1">
      <c r="B170" s="135"/>
      <c r="C170" s="164" t="s">
        <v>289</v>
      </c>
      <c r="D170" s="164" t="s">
        <v>157</v>
      </c>
      <c r="E170" s="165" t="s">
        <v>286</v>
      </c>
      <c r="F170" s="272" t="s">
        <v>287</v>
      </c>
      <c r="G170" s="272"/>
      <c r="H170" s="272"/>
      <c r="I170" s="272"/>
      <c r="J170" s="166" t="s">
        <v>239</v>
      </c>
      <c r="K170" s="167">
        <v>19.687999999999999</v>
      </c>
      <c r="L170" s="273">
        <v>0</v>
      </c>
      <c r="M170" s="273"/>
      <c r="N170" s="274">
        <f>ROUND(L170*K170,2)</f>
        <v>0</v>
      </c>
      <c r="O170" s="274"/>
      <c r="P170" s="274"/>
      <c r="Q170" s="274"/>
      <c r="R170" s="138"/>
      <c r="T170" s="168" t="s">
        <v>5</v>
      </c>
      <c r="U170" s="47" t="s">
        <v>43</v>
      </c>
      <c r="V170" s="39"/>
      <c r="W170" s="169">
        <f>V170*K170</f>
        <v>0</v>
      </c>
      <c r="X170" s="169">
        <v>0</v>
      </c>
      <c r="Y170" s="169">
        <f>X170*K170</f>
        <v>0</v>
      </c>
      <c r="Z170" s="169">
        <v>0</v>
      </c>
      <c r="AA170" s="170">
        <f>Z170*K170</f>
        <v>0</v>
      </c>
      <c r="AR170" s="22" t="s">
        <v>184</v>
      </c>
      <c r="AT170" s="22" t="s">
        <v>157</v>
      </c>
      <c r="AU170" s="22" t="s">
        <v>120</v>
      </c>
      <c r="AY170" s="22" t="s">
        <v>156</v>
      </c>
      <c r="BE170" s="109">
        <f>IF(U170="základní",N170,0)</f>
        <v>0</v>
      </c>
      <c r="BF170" s="109">
        <f>IF(U170="snížená",N170,0)</f>
        <v>0</v>
      </c>
      <c r="BG170" s="109">
        <f>IF(U170="zákl. přenesená",N170,0)</f>
        <v>0</v>
      </c>
      <c r="BH170" s="109">
        <f>IF(U170="sníž. přenesená",N170,0)</f>
        <v>0</v>
      </c>
      <c r="BI170" s="109">
        <f>IF(U170="nulová",N170,0)</f>
        <v>0</v>
      </c>
      <c r="BJ170" s="22" t="s">
        <v>86</v>
      </c>
      <c r="BK170" s="109">
        <f>ROUND(L170*K170,2)</f>
        <v>0</v>
      </c>
      <c r="BL170" s="22" t="s">
        <v>184</v>
      </c>
      <c r="BM170" s="22" t="s">
        <v>453</v>
      </c>
    </row>
    <row r="171" spans="2:65" s="1" customFormat="1" ht="34.200000000000003" customHeight="1">
      <c r="B171" s="135"/>
      <c r="C171" s="164" t="s">
        <v>293</v>
      </c>
      <c r="D171" s="164" t="s">
        <v>157</v>
      </c>
      <c r="E171" s="165" t="s">
        <v>290</v>
      </c>
      <c r="F171" s="272" t="s">
        <v>291</v>
      </c>
      <c r="G171" s="272"/>
      <c r="H171" s="272"/>
      <c r="I171" s="272"/>
      <c r="J171" s="166" t="s">
        <v>239</v>
      </c>
      <c r="K171" s="167">
        <v>39.375999999999998</v>
      </c>
      <c r="L171" s="273">
        <v>0</v>
      </c>
      <c r="M171" s="273"/>
      <c r="N171" s="274">
        <f>ROUND(L171*K171,2)</f>
        <v>0</v>
      </c>
      <c r="O171" s="274"/>
      <c r="P171" s="274"/>
      <c r="Q171" s="274"/>
      <c r="R171" s="138"/>
      <c r="T171" s="168" t="s">
        <v>5</v>
      </c>
      <c r="U171" s="47" t="s">
        <v>43</v>
      </c>
      <c r="V171" s="39"/>
      <c r="W171" s="169">
        <f>V171*K171</f>
        <v>0</v>
      </c>
      <c r="X171" s="169">
        <v>0</v>
      </c>
      <c r="Y171" s="169">
        <f>X171*K171</f>
        <v>0</v>
      </c>
      <c r="Z171" s="169">
        <v>0</v>
      </c>
      <c r="AA171" s="170">
        <f>Z171*K171</f>
        <v>0</v>
      </c>
      <c r="AR171" s="22" t="s">
        <v>184</v>
      </c>
      <c r="AT171" s="22" t="s">
        <v>157</v>
      </c>
      <c r="AU171" s="22" t="s">
        <v>120</v>
      </c>
      <c r="AY171" s="22" t="s">
        <v>156</v>
      </c>
      <c r="BE171" s="109">
        <f>IF(U171="základní",N171,0)</f>
        <v>0</v>
      </c>
      <c r="BF171" s="109">
        <f>IF(U171="snížená",N171,0)</f>
        <v>0</v>
      </c>
      <c r="BG171" s="109">
        <f>IF(U171="zákl. přenesená",N171,0)</f>
        <v>0</v>
      </c>
      <c r="BH171" s="109">
        <f>IF(U171="sníž. přenesená",N171,0)</f>
        <v>0</v>
      </c>
      <c r="BI171" s="109">
        <f>IF(U171="nulová",N171,0)</f>
        <v>0</v>
      </c>
      <c r="BJ171" s="22" t="s">
        <v>86</v>
      </c>
      <c r="BK171" s="109">
        <f>ROUND(L171*K171,2)</f>
        <v>0</v>
      </c>
      <c r="BL171" s="22" t="s">
        <v>184</v>
      </c>
      <c r="BM171" s="22" t="s">
        <v>454</v>
      </c>
    </row>
    <row r="172" spans="2:65" s="11" customFormat="1" ht="14.4" customHeight="1">
      <c r="B172" s="182"/>
      <c r="C172" s="183"/>
      <c r="D172" s="183"/>
      <c r="E172" s="184" t="s">
        <v>5</v>
      </c>
      <c r="F172" s="292" t="s">
        <v>455</v>
      </c>
      <c r="G172" s="293"/>
      <c r="H172" s="293"/>
      <c r="I172" s="293"/>
      <c r="J172" s="183"/>
      <c r="K172" s="185">
        <v>39.375999999999998</v>
      </c>
      <c r="L172" s="183"/>
      <c r="M172" s="183"/>
      <c r="N172" s="183"/>
      <c r="O172" s="183"/>
      <c r="P172" s="183"/>
      <c r="Q172" s="183"/>
      <c r="R172" s="186"/>
      <c r="T172" s="187"/>
      <c r="U172" s="183"/>
      <c r="V172" s="183"/>
      <c r="W172" s="183"/>
      <c r="X172" s="183"/>
      <c r="Y172" s="183"/>
      <c r="Z172" s="183"/>
      <c r="AA172" s="188"/>
      <c r="AT172" s="189" t="s">
        <v>169</v>
      </c>
      <c r="AU172" s="189" t="s">
        <v>120</v>
      </c>
      <c r="AV172" s="11" t="s">
        <v>120</v>
      </c>
      <c r="AW172" s="11" t="s">
        <v>35</v>
      </c>
      <c r="AX172" s="11" t="s">
        <v>86</v>
      </c>
      <c r="AY172" s="189" t="s">
        <v>156</v>
      </c>
    </row>
    <row r="173" spans="2:65" s="1" customFormat="1" ht="22.8" customHeight="1">
      <c r="B173" s="135"/>
      <c r="C173" s="164" t="s">
        <v>11</v>
      </c>
      <c r="D173" s="164" t="s">
        <v>157</v>
      </c>
      <c r="E173" s="165" t="s">
        <v>294</v>
      </c>
      <c r="F173" s="272" t="s">
        <v>295</v>
      </c>
      <c r="G173" s="272"/>
      <c r="H173" s="272"/>
      <c r="I173" s="272"/>
      <c r="J173" s="166" t="s">
        <v>233</v>
      </c>
      <c r="K173" s="167">
        <v>13.8</v>
      </c>
      <c r="L173" s="273">
        <v>0</v>
      </c>
      <c r="M173" s="273"/>
      <c r="N173" s="274">
        <f>ROUND(L173*K173,2)</f>
        <v>0</v>
      </c>
      <c r="O173" s="274"/>
      <c r="P173" s="274"/>
      <c r="Q173" s="274"/>
      <c r="R173" s="138"/>
      <c r="T173" s="168" t="s">
        <v>5</v>
      </c>
      <c r="U173" s="47" t="s">
        <v>43</v>
      </c>
      <c r="V173" s="39"/>
      <c r="W173" s="169">
        <f>V173*K173</f>
        <v>0</v>
      </c>
      <c r="X173" s="169">
        <v>1.3520000000000001E-2</v>
      </c>
      <c r="Y173" s="169">
        <f>X173*K173</f>
        <v>0.18657600000000002</v>
      </c>
      <c r="Z173" s="169">
        <v>0</v>
      </c>
      <c r="AA173" s="170">
        <f>Z173*K173</f>
        <v>0</v>
      </c>
      <c r="AR173" s="22" t="s">
        <v>184</v>
      </c>
      <c r="AT173" s="22" t="s">
        <v>157</v>
      </c>
      <c r="AU173" s="22" t="s">
        <v>120</v>
      </c>
      <c r="AY173" s="22" t="s">
        <v>156</v>
      </c>
      <c r="BE173" s="109">
        <f>IF(U173="základní",N173,0)</f>
        <v>0</v>
      </c>
      <c r="BF173" s="109">
        <f>IF(U173="snížená",N173,0)</f>
        <v>0</v>
      </c>
      <c r="BG173" s="109">
        <f>IF(U173="zákl. přenesená",N173,0)</f>
        <v>0</v>
      </c>
      <c r="BH173" s="109">
        <f>IF(U173="sníž. přenesená",N173,0)</f>
        <v>0</v>
      </c>
      <c r="BI173" s="109">
        <f>IF(U173="nulová",N173,0)</f>
        <v>0</v>
      </c>
      <c r="BJ173" s="22" t="s">
        <v>86</v>
      </c>
      <c r="BK173" s="109">
        <f>ROUND(L173*K173,2)</f>
        <v>0</v>
      </c>
      <c r="BL173" s="22" t="s">
        <v>184</v>
      </c>
      <c r="BM173" s="22" t="s">
        <v>456</v>
      </c>
    </row>
    <row r="174" spans="2:65" s="10" customFormat="1" ht="14.4" customHeight="1">
      <c r="B174" s="175"/>
      <c r="C174" s="176"/>
      <c r="D174" s="176"/>
      <c r="E174" s="177" t="s">
        <v>5</v>
      </c>
      <c r="F174" s="278" t="s">
        <v>297</v>
      </c>
      <c r="G174" s="279"/>
      <c r="H174" s="279"/>
      <c r="I174" s="279"/>
      <c r="J174" s="176"/>
      <c r="K174" s="177" t="s">
        <v>5</v>
      </c>
      <c r="L174" s="176"/>
      <c r="M174" s="176"/>
      <c r="N174" s="176"/>
      <c r="O174" s="176"/>
      <c r="P174" s="176"/>
      <c r="Q174" s="176"/>
      <c r="R174" s="178"/>
      <c r="T174" s="179"/>
      <c r="U174" s="176"/>
      <c r="V174" s="176"/>
      <c r="W174" s="176"/>
      <c r="X174" s="176"/>
      <c r="Y174" s="176"/>
      <c r="Z174" s="176"/>
      <c r="AA174" s="180"/>
      <c r="AT174" s="181" t="s">
        <v>169</v>
      </c>
      <c r="AU174" s="181" t="s">
        <v>120</v>
      </c>
      <c r="AV174" s="10" t="s">
        <v>86</v>
      </c>
      <c r="AW174" s="10" t="s">
        <v>35</v>
      </c>
      <c r="AX174" s="10" t="s">
        <v>78</v>
      </c>
      <c r="AY174" s="181" t="s">
        <v>156</v>
      </c>
    </row>
    <row r="175" spans="2:65" s="11" customFormat="1" ht="14.4" customHeight="1">
      <c r="B175" s="182"/>
      <c r="C175" s="183"/>
      <c r="D175" s="183"/>
      <c r="E175" s="184" t="s">
        <v>5</v>
      </c>
      <c r="F175" s="282" t="s">
        <v>457</v>
      </c>
      <c r="G175" s="283"/>
      <c r="H175" s="283"/>
      <c r="I175" s="283"/>
      <c r="J175" s="183"/>
      <c r="K175" s="185">
        <v>9</v>
      </c>
      <c r="L175" s="183"/>
      <c r="M175" s="183"/>
      <c r="N175" s="183"/>
      <c r="O175" s="183"/>
      <c r="P175" s="183"/>
      <c r="Q175" s="183"/>
      <c r="R175" s="186"/>
      <c r="T175" s="187"/>
      <c r="U175" s="183"/>
      <c r="V175" s="183"/>
      <c r="W175" s="183"/>
      <c r="X175" s="183"/>
      <c r="Y175" s="183"/>
      <c r="Z175" s="183"/>
      <c r="AA175" s="188"/>
      <c r="AT175" s="189" t="s">
        <v>169</v>
      </c>
      <c r="AU175" s="189" t="s">
        <v>120</v>
      </c>
      <c r="AV175" s="11" t="s">
        <v>120</v>
      </c>
      <c r="AW175" s="11" t="s">
        <v>35</v>
      </c>
      <c r="AX175" s="11" t="s">
        <v>78</v>
      </c>
      <c r="AY175" s="189" t="s">
        <v>156</v>
      </c>
    </row>
    <row r="176" spans="2:65" s="11" customFormat="1" ht="14.4" customHeight="1">
      <c r="B176" s="182"/>
      <c r="C176" s="183"/>
      <c r="D176" s="183"/>
      <c r="E176" s="184" t="s">
        <v>5</v>
      </c>
      <c r="F176" s="282" t="s">
        <v>458</v>
      </c>
      <c r="G176" s="283"/>
      <c r="H176" s="283"/>
      <c r="I176" s="283"/>
      <c r="J176" s="183"/>
      <c r="K176" s="185">
        <v>4.8</v>
      </c>
      <c r="L176" s="183"/>
      <c r="M176" s="183"/>
      <c r="N176" s="183"/>
      <c r="O176" s="183"/>
      <c r="P176" s="183"/>
      <c r="Q176" s="183"/>
      <c r="R176" s="186"/>
      <c r="T176" s="187"/>
      <c r="U176" s="183"/>
      <c r="V176" s="183"/>
      <c r="W176" s="183"/>
      <c r="X176" s="183"/>
      <c r="Y176" s="183"/>
      <c r="Z176" s="183"/>
      <c r="AA176" s="188"/>
      <c r="AT176" s="189" t="s">
        <v>169</v>
      </c>
      <c r="AU176" s="189" t="s">
        <v>120</v>
      </c>
      <c r="AV176" s="11" t="s">
        <v>120</v>
      </c>
      <c r="AW176" s="11" t="s">
        <v>35</v>
      </c>
      <c r="AX176" s="11" t="s">
        <v>78</v>
      </c>
      <c r="AY176" s="189" t="s">
        <v>156</v>
      </c>
    </row>
    <row r="177" spans="2:65" s="10" customFormat="1" ht="14.4" customHeight="1">
      <c r="B177" s="175"/>
      <c r="C177" s="176"/>
      <c r="D177" s="176"/>
      <c r="E177" s="177" t="s">
        <v>5</v>
      </c>
      <c r="F177" s="280" t="s">
        <v>459</v>
      </c>
      <c r="G177" s="281"/>
      <c r="H177" s="281"/>
      <c r="I177" s="281"/>
      <c r="J177" s="176"/>
      <c r="K177" s="177" t="s">
        <v>5</v>
      </c>
      <c r="L177" s="176"/>
      <c r="M177" s="176"/>
      <c r="N177" s="176"/>
      <c r="O177" s="176"/>
      <c r="P177" s="176"/>
      <c r="Q177" s="176"/>
      <c r="R177" s="178"/>
      <c r="T177" s="179"/>
      <c r="U177" s="176"/>
      <c r="V177" s="176"/>
      <c r="W177" s="176"/>
      <c r="X177" s="176"/>
      <c r="Y177" s="176"/>
      <c r="Z177" s="176"/>
      <c r="AA177" s="180"/>
      <c r="AT177" s="181" t="s">
        <v>169</v>
      </c>
      <c r="AU177" s="181" t="s">
        <v>120</v>
      </c>
      <c r="AV177" s="10" t="s">
        <v>86</v>
      </c>
      <c r="AW177" s="10" t="s">
        <v>35</v>
      </c>
      <c r="AX177" s="10" t="s">
        <v>78</v>
      </c>
      <c r="AY177" s="181" t="s">
        <v>156</v>
      </c>
    </row>
    <row r="178" spans="2:65" s="12" customFormat="1" ht="14.4" customHeight="1">
      <c r="B178" s="191"/>
      <c r="C178" s="192"/>
      <c r="D178" s="192"/>
      <c r="E178" s="193" t="s">
        <v>5</v>
      </c>
      <c r="F178" s="294" t="s">
        <v>265</v>
      </c>
      <c r="G178" s="295"/>
      <c r="H178" s="295"/>
      <c r="I178" s="295"/>
      <c r="J178" s="192"/>
      <c r="K178" s="194">
        <v>13.8</v>
      </c>
      <c r="L178" s="192"/>
      <c r="M178" s="192"/>
      <c r="N178" s="192"/>
      <c r="O178" s="192"/>
      <c r="P178" s="192"/>
      <c r="Q178" s="192"/>
      <c r="R178" s="195"/>
      <c r="T178" s="196"/>
      <c r="U178" s="192"/>
      <c r="V178" s="192"/>
      <c r="W178" s="192"/>
      <c r="X178" s="192"/>
      <c r="Y178" s="192"/>
      <c r="Z178" s="192"/>
      <c r="AA178" s="197"/>
      <c r="AT178" s="198" t="s">
        <v>169</v>
      </c>
      <c r="AU178" s="198" t="s">
        <v>120</v>
      </c>
      <c r="AV178" s="12" t="s">
        <v>184</v>
      </c>
      <c r="AW178" s="12" t="s">
        <v>35</v>
      </c>
      <c r="AX178" s="12" t="s">
        <v>86</v>
      </c>
      <c r="AY178" s="198" t="s">
        <v>156</v>
      </c>
    </row>
    <row r="179" spans="2:65" s="1" customFormat="1" ht="22.8" customHeight="1">
      <c r="B179" s="135"/>
      <c r="C179" s="164" t="s">
        <v>302</v>
      </c>
      <c r="D179" s="164" t="s">
        <v>157</v>
      </c>
      <c r="E179" s="165" t="s">
        <v>299</v>
      </c>
      <c r="F179" s="272" t="s">
        <v>300</v>
      </c>
      <c r="G179" s="272"/>
      <c r="H179" s="272"/>
      <c r="I179" s="272"/>
      <c r="J179" s="166" t="s">
        <v>233</v>
      </c>
      <c r="K179" s="167">
        <v>13.8</v>
      </c>
      <c r="L179" s="273">
        <v>0</v>
      </c>
      <c r="M179" s="273"/>
      <c r="N179" s="274">
        <f>ROUND(L179*K179,2)</f>
        <v>0</v>
      </c>
      <c r="O179" s="274"/>
      <c r="P179" s="274"/>
      <c r="Q179" s="274"/>
      <c r="R179" s="138"/>
      <c r="T179" s="168" t="s">
        <v>5</v>
      </c>
      <c r="U179" s="47" t="s">
        <v>43</v>
      </c>
      <c r="V179" s="39"/>
      <c r="W179" s="169">
        <f>V179*K179</f>
        <v>0</v>
      </c>
      <c r="X179" s="169">
        <v>0</v>
      </c>
      <c r="Y179" s="169">
        <f>X179*K179</f>
        <v>0</v>
      </c>
      <c r="Z179" s="169">
        <v>0</v>
      </c>
      <c r="AA179" s="170">
        <f>Z179*K179</f>
        <v>0</v>
      </c>
      <c r="AR179" s="22" t="s">
        <v>184</v>
      </c>
      <c r="AT179" s="22" t="s">
        <v>157</v>
      </c>
      <c r="AU179" s="22" t="s">
        <v>120</v>
      </c>
      <c r="AY179" s="22" t="s">
        <v>156</v>
      </c>
      <c r="BE179" s="109">
        <f>IF(U179="základní",N179,0)</f>
        <v>0</v>
      </c>
      <c r="BF179" s="109">
        <f>IF(U179="snížená",N179,0)</f>
        <v>0</v>
      </c>
      <c r="BG179" s="109">
        <f>IF(U179="zákl. přenesená",N179,0)</f>
        <v>0</v>
      </c>
      <c r="BH179" s="109">
        <f>IF(U179="sníž. přenesená",N179,0)</f>
        <v>0</v>
      </c>
      <c r="BI179" s="109">
        <f>IF(U179="nulová",N179,0)</f>
        <v>0</v>
      </c>
      <c r="BJ179" s="22" t="s">
        <v>86</v>
      </c>
      <c r="BK179" s="109">
        <f>ROUND(L179*K179,2)</f>
        <v>0</v>
      </c>
      <c r="BL179" s="22" t="s">
        <v>184</v>
      </c>
      <c r="BM179" s="22" t="s">
        <v>460</v>
      </c>
    </row>
    <row r="180" spans="2:65" s="1" customFormat="1" ht="22.8" customHeight="1">
      <c r="B180" s="135"/>
      <c r="C180" s="164" t="s">
        <v>309</v>
      </c>
      <c r="D180" s="164" t="s">
        <v>157</v>
      </c>
      <c r="E180" s="165" t="s">
        <v>303</v>
      </c>
      <c r="F180" s="272" t="s">
        <v>304</v>
      </c>
      <c r="G180" s="272"/>
      <c r="H180" s="272"/>
      <c r="I180" s="272"/>
      <c r="J180" s="166" t="s">
        <v>305</v>
      </c>
      <c r="K180" s="167">
        <v>0.436</v>
      </c>
      <c r="L180" s="273">
        <v>0</v>
      </c>
      <c r="M180" s="273"/>
      <c r="N180" s="274">
        <f>ROUND(L180*K180,2)</f>
        <v>0</v>
      </c>
      <c r="O180" s="274"/>
      <c r="P180" s="274"/>
      <c r="Q180" s="274"/>
      <c r="R180" s="138"/>
      <c r="T180" s="168" t="s">
        <v>5</v>
      </c>
      <c r="U180" s="47" t="s">
        <v>43</v>
      </c>
      <c r="V180" s="39"/>
      <c r="W180" s="169">
        <f>V180*K180</f>
        <v>0</v>
      </c>
      <c r="X180" s="169">
        <v>1.06277</v>
      </c>
      <c r="Y180" s="169">
        <f>X180*K180</f>
        <v>0.46336771999999998</v>
      </c>
      <c r="Z180" s="169">
        <v>0</v>
      </c>
      <c r="AA180" s="170">
        <f>Z180*K180</f>
        <v>0</v>
      </c>
      <c r="AR180" s="22" t="s">
        <v>184</v>
      </c>
      <c r="AT180" s="22" t="s">
        <v>157</v>
      </c>
      <c r="AU180" s="22" t="s">
        <v>120</v>
      </c>
      <c r="AY180" s="22" t="s">
        <v>156</v>
      </c>
      <c r="BE180" s="109">
        <f>IF(U180="základní",N180,0)</f>
        <v>0</v>
      </c>
      <c r="BF180" s="109">
        <f>IF(U180="snížená",N180,0)</f>
        <v>0</v>
      </c>
      <c r="BG180" s="109">
        <f>IF(U180="zákl. přenesená",N180,0)</f>
        <v>0</v>
      </c>
      <c r="BH180" s="109">
        <f>IF(U180="sníž. přenesená",N180,0)</f>
        <v>0</v>
      </c>
      <c r="BI180" s="109">
        <f>IF(U180="nulová",N180,0)</f>
        <v>0</v>
      </c>
      <c r="BJ180" s="22" t="s">
        <v>86</v>
      </c>
      <c r="BK180" s="109">
        <f>ROUND(L180*K180,2)</f>
        <v>0</v>
      </c>
      <c r="BL180" s="22" t="s">
        <v>184</v>
      </c>
      <c r="BM180" s="22" t="s">
        <v>461</v>
      </c>
    </row>
    <row r="181" spans="2:65" s="10" customFormat="1" ht="14.4" customHeight="1">
      <c r="B181" s="175"/>
      <c r="C181" s="176"/>
      <c r="D181" s="176"/>
      <c r="E181" s="177" t="s">
        <v>5</v>
      </c>
      <c r="F181" s="278" t="s">
        <v>462</v>
      </c>
      <c r="G181" s="279"/>
      <c r="H181" s="279"/>
      <c r="I181" s="279"/>
      <c r="J181" s="176"/>
      <c r="K181" s="177" t="s">
        <v>5</v>
      </c>
      <c r="L181" s="176"/>
      <c r="M181" s="176"/>
      <c r="N181" s="176"/>
      <c r="O181" s="176"/>
      <c r="P181" s="176"/>
      <c r="Q181" s="176"/>
      <c r="R181" s="178"/>
      <c r="T181" s="179"/>
      <c r="U181" s="176"/>
      <c r="V181" s="176"/>
      <c r="W181" s="176"/>
      <c r="X181" s="176"/>
      <c r="Y181" s="176"/>
      <c r="Z181" s="176"/>
      <c r="AA181" s="180"/>
      <c r="AT181" s="181" t="s">
        <v>169</v>
      </c>
      <c r="AU181" s="181" t="s">
        <v>120</v>
      </c>
      <c r="AV181" s="10" t="s">
        <v>86</v>
      </c>
      <c r="AW181" s="10" t="s">
        <v>35</v>
      </c>
      <c r="AX181" s="10" t="s">
        <v>78</v>
      </c>
      <c r="AY181" s="181" t="s">
        <v>156</v>
      </c>
    </row>
    <row r="182" spans="2:65" s="11" customFormat="1" ht="14.4" customHeight="1">
      <c r="B182" s="182"/>
      <c r="C182" s="183"/>
      <c r="D182" s="183"/>
      <c r="E182" s="184" t="s">
        <v>5</v>
      </c>
      <c r="F182" s="282" t="s">
        <v>463</v>
      </c>
      <c r="G182" s="283"/>
      <c r="H182" s="283"/>
      <c r="I182" s="283"/>
      <c r="J182" s="183"/>
      <c r="K182" s="185">
        <v>0.379</v>
      </c>
      <c r="L182" s="183"/>
      <c r="M182" s="183"/>
      <c r="N182" s="183"/>
      <c r="O182" s="183"/>
      <c r="P182" s="183"/>
      <c r="Q182" s="183"/>
      <c r="R182" s="186"/>
      <c r="T182" s="187"/>
      <c r="U182" s="183"/>
      <c r="V182" s="183"/>
      <c r="W182" s="183"/>
      <c r="X182" s="183"/>
      <c r="Y182" s="183"/>
      <c r="Z182" s="183"/>
      <c r="AA182" s="188"/>
      <c r="AT182" s="189" t="s">
        <v>169</v>
      </c>
      <c r="AU182" s="189" t="s">
        <v>120</v>
      </c>
      <c r="AV182" s="11" t="s">
        <v>120</v>
      </c>
      <c r="AW182" s="11" t="s">
        <v>35</v>
      </c>
      <c r="AX182" s="11" t="s">
        <v>78</v>
      </c>
      <c r="AY182" s="189" t="s">
        <v>156</v>
      </c>
    </row>
    <row r="183" spans="2:65" s="11" customFormat="1" ht="14.4" customHeight="1">
      <c r="B183" s="182"/>
      <c r="C183" s="183"/>
      <c r="D183" s="183"/>
      <c r="E183" s="184" t="s">
        <v>5</v>
      </c>
      <c r="F183" s="282" t="s">
        <v>464</v>
      </c>
      <c r="G183" s="283"/>
      <c r="H183" s="283"/>
      <c r="I183" s="283"/>
      <c r="J183" s="183"/>
      <c r="K183" s="185">
        <v>5.7000000000000002E-2</v>
      </c>
      <c r="L183" s="183"/>
      <c r="M183" s="183"/>
      <c r="N183" s="183"/>
      <c r="O183" s="183"/>
      <c r="P183" s="183"/>
      <c r="Q183" s="183"/>
      <c r="R183" s="186"/>
      <c r="T183" s="187"/>
      <c r="U183" s="183"/>
      <c r="V183" s="183"/>
      <c r="W183" s="183"/>
      <c r="X183" s="183"/>
      <c r="Y183" s="183"/>
      <c r="Z183" s="183"/>
      <c r="AA183" s="188"/>
      <c r="AT183" s="189" t="s">
        <v>169</v>
      </c>
      <c r="AU183" s="189" t="s">
        <v>120</v>
      </c>
      <c r="AV183" s="11" t="s">
        <v>120</v>
      </c>
      <c r="AW183" s="11" t="s">
        <v>35</v>
      </c>
      <c r="AX183" s="11" t="s">
        <v>78</v>
      </c>
      <c r="AY183" s="189" t="s">
        <v>156</v>
      </c>
    </row>
    <row r="184" spans="2:65" s="10" customFormat="1" ht="14.4" customHeight="1">
      <c r="B184" s="175"/>
      <c r="C184" s="176"/>
      <c r="D184" s="176"/>
      <c r="E184" s="177" t="s">
        <v>5</v>
      </c>
      <c r="F184" s="280" t="s">
        <v>465</v>
      </c>
      <c r="G184" s="281"/>
      <c r="H184" s="281"/>
      <c r="I184" s="281"/>
      <c r="J184" s="176"/>
      <c r="K184" s="177" t="s">
        <v>5</v>
      </c>
      <c r="L184" s="176"/>
      <c r="M184" s="176"/>
      <c r="N184" s="176"/>
      <c r="O184" s="176"/>
      <c r="P184" s="176"/>
      <c r="Q184" s="176"/>
      <c r="R184" s="178"/>
      <c r="T184" s="179"/>
      <c r="U184" s="176"/>
      <c r="V184" s="176"/>
      <c r="W184" s="176"/>
      <c r="X184" s="176"/>
      <c r="Y184" s="176"/>
      <c r="Z184" s="176"/>
      <c r="AA184" s="180"/>
      <c r="AT184" s="181" t="s">
        <v>169</v>
      </c>
      <c r="AU184" s="181" t="s">
        <v>120</v>
      </c>
      <c r="AV184" s="10" t="s">
        <v>86</v>
      </c>
      <c r="AW184" s="10" t="s">
        <v>35</v>
      </c>
      <c r="AX184" s="10" t="s">
        <v>78</v>
      </c>
      <c r="AY184" s="181" t="s">
        <v>156</v>
      </c>
    </row>
    <row r="185" spans="2:65" s="12" customFormat="1" ht="14.4" customHeight="1">
      <c r="B185" s="191"/>
      <c r="C185" s="192"/>
      <c r="D185" s="192"/>
      <c r="E185" s="193" t="s">
        <v>5</v>
      </c>
      <c r="F185" s="294" t="s">
        <v>265</v>
      </c>
      <c r="G185" s="295"/>
      <c r="H185" s="295"/>
      <c r="I185" s="295"/>
      <c r="J185" s="192"/>
      <c r="K185" s="194">
        <v>0.436</v>
      </c>
      <c r="L185" s="192"/>
      <c r="M185" s="192"/>
      <c r="N185" s="192"/>
      <c r="O185" s="192"/>
      <c r="P185" s="192"/>
      <c r="Q185" s="192"/>
      <c r="R185" s="195"/>
      <c r="T185" s="196"/>
      <c r="U185" s="192"/>
      <c r="V185" s="192"/>
      <c r="W185" s="192"/>
      <c r="X185" s="192"/>
      <c r="Y185" s="192"/>
      <c r="Z185" s="192"/>
      <c r="AA185" s="197"/>
      <c r="AT185" s="198" t="s">
        <v>169</v>
      </c>
      <c r="AU185" s="198" t="s">
        <v>120</v>
      </c>
      <c r="AV185" s="12" t="s">
        <v>184</v>
      </c>
      <c r="AW185" s="12" t="s">
        <v>35</v>
      </c>
      <c r="AX185" s="12" t="s">
        <v>86</v>
      </c>
      <c r="AY185" s="198" t="s">
        <v>156</v>
      </c>
    </row>
    <row r="186" spans="2:65" s="9" customFormat="1" ht="29.85" customHeight="1">
      <c r="B186" s="153"/>
      <c r="C186" s="154"/>
      <c r="D186" s="163" t="s">
        <v>406</v>
      </c>
      <c r="E186" s="163"/>
      <c r="F186" s="163"/>
      <c r="G186" s="163"/>
      <c r="H186" s="163"/>
      <c r="I186" s="163"/>
      <c r="J186" s="163"/>
      <c r="K186" s="163"/>
      <c r="L186" s="163"/>
      <c r="M186" s="163"/>
      <c r="N186" s="287">
        <f>BK186</f>
        <v>0</v>
      </c>
      <c r="O186" s="288"/>
      <c r="P186" s="288"/>
      <c r="Q186" s="288"/>
      <c r="R186" s="156"/>
      <c r="T186" s="157"/>
      <c r="U186" s="154"/>
      <c r="V186" s="154"/>
      <c r="W186" s="158">
        <f>SUM(W187:W190)</f>
        <v>0</v>
      </c>
      <c r="X186" s="154"/>
      <c r="Y186" s="158">
        <f>SUM(Y187:Y190)</f>
        <v>1.125</v>
      </c>
      <c r="Z186" s="154"/>
      <c r="AA186" s="159">
        <f>SUM(AA187:AA190)</f>
        <v>0</v>
      </c>
      <c r="AR186" s="160" t="s">
        <v>86</v>
      </c>
      <c r="AT186" s="161" t="s">
        <v>77</v>
      </c>
      <c r="AU186" s="161" t="s">
        <v>86</v>
      </c>
      <c r="AY186" s="160" t="s">
        <v>156</v>
      </c>
      <c r="BK186" s="162">
        <f>SUM(BK187:BK190)</f>
        <v>0</v>
      </c>
    </row>
    <row r="187" spans="2:65" s="1" customFormat="1" ht="34.200000000000003" customHeight="1">
      <c r="B187" s="135"/>
      <c r="C187" s="164" t="s">
        <v>313</v>
      </c>
      <c r="D187" s="164" t="s">
        <v>157</v>
      </c>
      <c r="E187" s="165" t="s">
        <v>466</v>
      </c>
      <c r="F187" s="272" t="s">
        <v>467</v>
      </c>
      <c r="G187" s="272"/>
      <c r="H187" s="272"/>
      <c r="I187" s="272"/>
      <c r="J187" s="166" t="s">
        <v>353</v>
      </c>
      <c r="K187" s="167">
        <v>6</v>
      </c>
      <c r="L187" s="273">
        <v>0</v>
      </c>
      <c r="M187" s="273"/>
      <c r="N187" s="274">
        <f>ROUND(L187*K187,2)</f>
        <v>0</v>
      </c>
      <c r="O187" s="274"/>
      <c r="P187" s="274"/>
      <c r="Q187" s="274"/>
      <c r="R187" s="138"/>
      <c r="T187" s="168" t="s">
        <v>5</v>
      </c>
      <c r="U187" s="47" t="s">
        <v>43</v>
      </c>
      <c r="V187" s="39"/>
      <c r="W187" s="169">
        <f>V187*K187</f>
        <v>0</v>
      </c>
      <c r="X187" s="169">
        <v>0.1295</v>
      </c>
      <c r="Y187" s="169">
        <f>X187*K187</f>
        <v>0.77700000000000002</v>
      </c>
      <c r="Z187" s="169">
        <v>0</v>
      </c>
      <c r="AA187" s="170">
        <f>Z187*K187</f>
        <v>0</v>
      </c>
      <c r="AR187" s="22" t="s">
        <v>184</v>
      </c>
      <c r="AT187" s="22" t="s">
        <v>157</v>
      </c>
      <c r="AU187" s="22" t="s">
        <v>120</v>
      </c>
      <c r="AY187" s="22" t="s">
        <v>156</v>
      </c>
      <c r="BE187" s="109">
        <f>IF(U187="základní",N187,0)</f>
        <v>0</v>
      </c>
      <c r="BF187" s="109">
        <f>IF(U187="snížená",N187,0)</f>
        <v>0</v>
      </c>
      <c r="BG187" s="109">
        <f>IF(U187="zákl. přenesená",N187,0)</f>
        <v>0</v>
      </c>
      <c r="BH187" s="109">
        <f>IF(U187="sníž. přenesená",N187,0)</f>
        <v>0</v>
      </c>
      <c r="BI187" s="109">
        <f>IF(U187="nulová",N187,0)</f>
        <v>0</v>
      </c>
      <c r="BJ187" s="22" t="s">
        <v>86</v>
      </c>
      <c r="BK187" s="109">
        <f>ROUND(L187*K187,2)</f>
        <v>0</v>
      </c>
      <c r="BL187" s="22" t="s">
        <v>184</v>
      </c>
      <c r="BM187" s="22" t="s">
        <v>468</v>
      </c>
    </row>
    <row r="188" spans="2:65" s="11" customFormat="1" ht="14.4" customHeight="1">
      <c r="B188" s="182"/>
      <c r="C188" s="183"/>
      <c r="D188" s="183"/>
      <c r="E188" s="184" t="s">
        <v>5</v>
      </c>
      <c r="F188" s="292" t="s">
        <v>469</v>
      </c>
      <c r="G188" s="293"/>
      <c r="H188" s="293"/>
      <c r="I188" s="293"/>
      <c r="J188" s="183"/>
      <c r="K188" s="185">
        <v>6</v>
      </c>
      <c r="L188" s="183"/>
      <c r="M188" s="183"/>
      <c r="N188" s="183"/>
      <c r="O188" s="183"/>
      <c r="P188" s="183"/>
      <c r="Q188" s="183"/>
      <c r="R188" s="186"/>
      <c r="T188" s="187"/>
      <c r="U188" s="183"/>
      <c r="V188" s="183"/>
      <c r="W188" s="183"/>
      <c r="X188" s="183"/>
      <c r="Y188" s="183"/>
      <c r="Z188" s="183"/>
      <c r="AA188" s="188"/>
      <c r="AT188" s="189" t="s">
        <v>169</v>
      </c>
      <c r="AU188" s="189" t="s">
        <v>120</v>
      </c>
      <c r="AV188" s="11" t="s">
        <v>120</v>
      </c>
      <c r="AW188" s="11" t="s">
        <v>35</v>
      </c>
      <c r="AX188" s="11" t="s">
        <v>86</v>
      </c>
      <c r="AY188" s="189" t="s">
        <v>156</v>
      </c>
    </row>
    <row r="189" spans="2:65" s="1" customFormat="1" ht="22.8" customHeight="1">
      <c r="B189" s="135"/>
      <c r="C189" s="171" t="s">
        <v>330</v>
      </c>
      <c r="D189" s="171" t="s">
        <v>162</v>
      </c>
      <c r="E189" s="172" t="s">
        <v>470</v>
      </c>
      <c r="F189" s="275" t="s">
        <v>471</v>
      </c>
      <c r="G189" s="275"/>
      <c r="H189" s="275"/>
      <c r="I189" s="275"/>
      <c r="J189" s="173" t="s">
        <v>353</v>
      </c>
      <c r="K189" s="174">
        <v>6</v>
      </c>
      <c r="L189" s="276">
        <v>0</v>
      </c>
      <c r="M189" s="276"/>
      <c r="N189" s="277">
        <f>ROUND(L189*K189,2)</f>
        <v>0</v>
      </c>
      <c r="O189" s="274"/>
      <c r="P189" s="274"/>
      <c r="Q189" s="274"/>
      <c r="R189" s="138"/>
      <c r="T189" s="168" t="s">
        <v>5</v>
      </c>
      <c r="U189" s="47" t="s">
        <v>43</v>
      </c>
      <c r="V189" s="39"/>
      <c r="W189" s="169">
        <f>V189*K189</f>
        <v>0</v>
      </c>
      <c r="X189" s="169">
        <v>5.8000000000000003E-2</v>
      </c>
      <c r="Y189" s="169">
        <f>X189*K189</f>
        <v>0.34800000000000003</v>
      </c>
      <c r="Z189" s="169">
        <v>0</v>
      </c>
      <c r="AA189" s="170">
        <f>Z189*K189</f>
        <v>0</v>
      </c>
      <c r="AR189" s="22" t="s">
        <v>200</v>
      </c>
      <c r="AT189" s="22" t="s">
        <v>162</v>
      </c>
      <c r="AU189" s="22" t="s">
        <v>120</v>
      </c>
      <c r="AY189" s="22" t="s">
        <v>156</v>
      </c>
      <c r="BE189" s="109">
        <f>IF(U189="základní",N189,0)</f>
        <v>0</v>
      </c>
      <c r="BF189" s="109">
        <f>IF(U189="snížená",N189,0)</f>
        <v>0</v>
      </c>
      <c r="BG189" s="109">
        <f>IF(U189="zákl. přenesená",N189,0)</f>
        <v>0</v>
      </c>
      <c r="BH189" s="109">
        <f>IF(U189="sníž. přenesená",N189,0)</f>
        <v>0</v>
      </c>
      <c r="BI189" s="109">
        <f>IF(U189="nulová",N189,0)</f>
        <v>0</v>
      </c>
      <c r="BJ189" s="22" t="s">
        <v>86</v>
      </c>
      <c r="BK189" s="109">
        <f>ROUND(L189*K189,2)</f>
        <v>0</v>
      </c>
      <c r="BL189" s="22" t="s">
        <v>184</v>
      </c>
      <c r="BM189" s="22" t="s">
        <v>472</v>
      </c>
    </row>
    <row r="190" spans="2:65" s="11" customFormat="1" ht="14.4" customHeight="1">
      <c r="B190" s="182"/>
      <c r="C190" s="183"/>
      <c r="D190" s="183"/>
      <c r="E190" s="184" t="s">
        <v>5</v>
      </c>
      <c r="F190" s="292" t="s">
        <v>469</v>
      </c>
      <c r="G190" s="293"/>
      <c r="H190" s="293"/>
      <c r="I190" s="293"/>
      <c r="J190" s="183"/>
      <c r="K190" s="185">
        <v>6</v>
      </c>
      <c r="L190" s="183"/>
      <c r="M190" s="183"/>
      <c r="N190" s="183"/>
      <c r="O190" s="183"/>
      <c r="P190" s="183"/>
      <c r="Q190" s="183"/>
      <c r="R190" s="186"/>
      <c r="T190" s="187"/>
      <c r="U190" s="183"/>
      <c r="V190" s="183"/>
      <c r="W190" s="183"/>
      <c r="X190" s="183"/>
      <c r="Y190" s="183"/>
      <c r="Z190" s="183"/>
      <c r="AA190" s="188"/>
      <c r="AT190" s="189" t="s">
        <v>169</v>
      </c>
      <c r="AU190" s="189" t="s">
        <v>120</v>
      </c>
      <c r="AV190" s="11" t="s">
        <v>120</v>
      </c>
      <c r="AW190" s="11" t="s">
        <v>35</v>
      </c>
      <c r="AX190" s="11" t="s">
        <v>86</v>
      </c>
      <c r="AY190" s="189" t="s">
        <v>156</v>
      </c>
    </row>
    <row r="191" spans="2:65" s="9" customFormat="1" ht="29.85" customHeight="1">
      <c r="B191" s="153"/>
      <c r="C191" s="154"/>
      <c r="D191" s="163" t="s">
        <v>226</v>
      </c>
      <c r="E191" s="163"/>
      <c r="F191" s="163"/>
      <c r="G191" s="163"/>
      <c r="H191" s="163"/>
      <c r="I191" s="163"/>
      <c r="J191" s="163"/>
      <c r="K191" s="163"/>
      <c r="L191" s="163"/>
      <c r="M191" s="163"/>
      <c r="N191" s="287">
        <f>BK191</f>
        <v>0</v>
      </c>
      <c r="O191" s="288"/>
      <c r="P191" s="288"/>
      <c r="Q191" s="288"/>
      <c r="R191" s="156"/>
      <c r="T191" s="157"/>
      <c r="U191" s="154"/>
      <c r="V191" s="154"/>
      <c r="W191" s="158">
        <f>W192</f>
        <v>0</v>
      </c>
      <c r="X191" s="154"/>
      <c r="Y191" s="158">
        <f>Y192</f>
        <v>0</v>
      </c>
      <c r="Z191" s="154"/>
      <c r="AA191" s="159">
        <f>AA192</f>
        <v>0</v>
      </c>
      <c r="AR191" s="160" t="s">
        <v>86</v>
      </c>
      <c r="AT191" s="161" t="s">
        <v>77</v>
      </c>
      <c r="AU191" s="161" t="s">
        <v>86</v>
      </c>
      <c r="AY191" s="160" t="s">
        <v>156</v>
      </c>
      <c r="BK191" s="162">
        <f>BK192</f>
        <v>0</v>
      </c>
    </row>
    <row r="192" spans="2:65" s="1" customFormat="1" ht="22.8" customHeight="1">
      <c r="B192" s="135"/>
      <c r="C192" s="164" t="s">
        <v>334</v>
      </c>
      <c r="D192" s="164" t="s">
        <v>157</v>
      </c>
      <c r="E192" s="165" t="s">
        <v>343</v>
      </c>
      <c r="F192" s="272" t="s">
        <v>344</v>
      </c>
      <c r="G192" s="272"/>
      <c r="H192" s="272"/>
      <c r="I192" s="272"/>
      <c r="J192" s="166" t="s">
        <v>305</v>
      </c>
      <c r="K192" s="167">
        <v>27.951000000000001</v>
      </c>
      <c r="L192" s="273">
        <v>0</v>
      </c>
      <c r="M192" s="273"/>
      <c r="N192" s="274">
        <f>ROUND(L192*K192,2)</f>
        <v>0</v>
      </c>
      <c r="O192" s="274"/>
      <c r="P192" s="274"/>
      <c r="Q192" s="274"/>
      <c r="R192" s="138"/>
      <c r="T192" s="168" t="s">
        <v>5</v>
      </c>
      <c r="U192" s="47" t="s">
        <v>43</v>
      </c>
      <c r="V192" s="39"/>
      <c r="W192" s="169">
        <f>V192*K192</f>
        <v>0</v>
      </c>
      <c r="X192" s="169">
        <v>0</v>
      </c>
      <c r="Y192" s="169">
        <f>X192*K192</f>
        <v>0</v>
      </c>
      <c r="Z192" s="169">
        <v>0</v>
      </c>
      <c r="AA192" s="170">
        <f>Z192*K192</f>
        <v>0</v>
      </c>
      <c r="AR192" s="22" t="s">
        <v>184</v>
      </c>
      <c r="AT192" s="22" t="s">
        <v>157</v>
      </c>
      <c r="AU192" s="22" t="s">
        <v>120</v>
      </c>
      <c r="AY192" s="22" t="s">
        <v>156</v>
      </c>
      <c r="BE192" s="109">
        <f>IF(U192="základní",N192,0)</f>
        <v>0</v>
      </c>
      <c r="BF192" s="109">
        <f>IF(U192="snížená",N192,0)</f>
        <v>0</v>
      </c>
      <c r="BG192" s="109">
        <f>IF(U192="zákl. přenesená",N192,0)</f>
        <v>0</v>
      </c>
      <c r="BH192" s="109">
        <f>IF(U192="sníž. přenesená",N192,0)</f>
        <v>0</v>
      </c>
      <c r="BI192" s="109">
        <f>IF(U192="nulová",N192,0)</f>
        <v>0</v>
      </c>
      <c r="BJ192" s="22" t="s">
        <v>86</v>
      </c>
      <c r="BK192" s="109">
        <f>ROUND(L192*K192,2)</f>
        <v>0</v>
      </c>
      <c r="BL192" s="22" t="s">
        <v>184</v>
      </c>
      <c r="BM192" s="22" t="s">
        <v>473</v>
      </c>
    </row>
    <row r="193" spans="2:65" s="9" customFormat="1" ht="29.85" customHeight="1">
      <c r="B193" s="153"/>
      <c r="C193" s="154"/>
      <c r="D193" s="163" t="s">
        <v>227</v>
      </c>
      <c r="E193" s="163"/>
      <c r="F193" s="163"/>
      <c r="G193" s="163"/>
      <c r="H193" s="163"/>
      <c r="I193" s="163"/>
      <c r="J193" s="163"/>
      <c r="K193" s="163"/>
      <c r="L193" s="163"/>
      <c r="M193" s="163"/>
      <c r="N193" s="298">
        <f>BK193</f>
        <v>0</v>
      </c>
      <c r="O193" s="299"/>
      <c r="P193" s="299"/>
      <c r="Q193" s="299"/>
      <c r="R193" s="156"/>
      <c r="T193" s="157"/>
      <c r="U193" s="154"/>
      <c r="V193" s="154"/>
      <c r="W193" s="158">
        <f>W194</f>
        <v>0</v>
      </c>
      <c r="X193" s="154"/>
      <c r="Y193" s="158">
        <f>Y194</f>
        <v>0</v>
      </c>
      <c r="Z193" s="154"/>
      <c r="AA193" s="159">
        <f>AA194</f>
        <v>0</v>
      </c>
      <c r="AR193" s="160" t="s">
        <v>86</v>
      </c>
      <c r="AT193" s="161" t="s">
        <v>77</v>
      </c>
      <c r="AU193" s="161" t="s">
        <v>86</v>
      </c>
      <c r="AY193" s="160" t="s">
        <v>156</v>
      </c>
      <c r="BK193" s="162">
        <f>BK194</f>
        <v>0</v>
      </c>
    </row>
    <row r="194" spans="2:65" s="1" customFormat="1" ht="22.8" customHeight="1">
      <c r="B194" s="135"/>
      <c r="C194" s="164" t="s">
        <v>10</v>
      </c>
      <c r="D194" s="164" t="s">
        <v>157</v>
      </c>
      <c r="E194" s="165" t="s">
        <v>347</v>
      </c>
      <c r="F194" s="272" t="s">
        <v>348</v>
      </c>
      <c r="G194" s="272"/>
      <c r="H194" s="272"/>
      <c r="I194" s="272"/>
      <c r="J194" s="166" t="s">
        <v>305</v>
      </c>
      <c r="K194" s="167">
        <v>50.677</v>
      </c>
      <c r="L194" s="273">
        <v>0</v>
      </c>
      <c r="M194" s="273"/>
      <c r="N194" s="274">
        <f>ROUND(L194*K194,2)</f>
        <v>0</v>
      </c>
      <c r="O194" s="274"/>
      <c r="P194" s="274"/>
      <c r="Q194" s="274"/>
      <c r="R194" s="138"/>
      <c r="T194" s="168" t="s">
        <v>5</v>
      </c>
      <c r="U194" s="47" t="s">
        <v>43</v>
      </c>
      <c r="V194" s="39"/>
      <c r="W194" s="169">
        <f>V194*K194</f>
        <v>0</v>
      </c>
      <c r="X194" s="169">
        <v>0</v>
      </c>
      <c r="Y194" s="169">
        <f>X194*K194</f>
        <v>0</v>
      </c>
      <c r="Z194" s="169">
        <v>0</v>
      </c>
      <c r="AA194" s="170">
        <f>Z194*K194</f>
        <v>0</v>
      </c>
      <c r="AR194" s="22" t="s">
        <v>184</v>
      </c>
      <c r="AT194" s="22" t="s">
        <v>157</v>
      </c>
      <c r="AU194" s="22" t="s">
        <v>120</v>
      </c>
      <c r="AY194" s="22" t="s">
        <v>156</v>
      </c>
      <c r="BE194" s="109">
        <f>IF(U194="základní",N194,0)</f>
        <v>0</v>
      </c>
      <c r="BF194" s="109">
        <f>IF(U194="snížená",N194,0)</f>
        <v>0</v>
      </c>
      <c r="BG194" s="109">
        <f>IF(U194="zákl. přenesená",N194,0)</f>
        <v>0</v>
      </c>
      <c r="BH194" s="109">
        <f>IF(U194="sníž. přenesená",N194,0)</f>
        <v>0</v>
      </c>
      <c r="BI194" s="109">
        <f>IF(U194="nulová",N194,0)</f>
        <v>0</v>
      </c>
      <c r="BJ194" s="22" t="s">
        <v>86</v>
      </c>
      <c r="BK194" s="109">
        <f>ROUND(L194*K194,2)</f>
        <v>0</v>
      </c>
      <c r="BL194" s="22" t="s">
        <v>184</v>
      </c>
      <c r="BM194" s="22" t="s">
        <v>474</v>
      </c>
    </row>
    <row r="195" spans="2:65" s="1" customFormat="1" ht="49.95" hidden="1" customHeight="1">
      <c r="B195" s="38"/>
      <c r="C195" s="39"/>
      <c r="D195" s="155" t="s">
        <v>216</v>
      </c>
      <c r="E195" s="39"/>
      <c r="F195" s="39"/>
      <c r="G195" s="39"/>
      <c r="H195" s="39"/>
      <c r="I195" s="39"/>
      <c r="J195" s="39"/>
      <c r="K195" s="39"/>
      <c r="L195" s="39"/>
      <c r="M195" s="39"/>
      <c r="N195" s="289">
        <f>BK195</f>
        <v>0</v>
      </c>
      <c r="O195" s="290"/>
      <c r="P195" s="290"/>
      <c r="Q195" s="290"/>
      <c r="R195" s="40"/>
      <c r="T195" s="190"/>
      <c r="U195" s="59"/>
      <c r="V195" s="59"/>
      <c r="W195" s="59"/>
      <c r="X195" s="59"/>
      <c r="Y195" s="59"/>
      <c r="Z195" s="59"/>
      <c r="AA195" s="61"/>
      <c r="AT195" s="22" t="s">
        <v>77</v>
      </c>
      <c r="AU195" s="22" t="s">
        <v>78</v>
      </c>
      <c r="AY195" s="22" t="s">
        <v>217</v>
      </c>
      <c r="BK195" s="109">
        <v>0</v>
      </c>
    </row>
    <row r="196" spans="2:65" s="1" customFormat="1" ht="6.9" customHeight="1">
      <c r="B196" s="62"/>
      <c r="C196" s="63"/>
      <c r="D196" s="63"/>
      <c r="E196" s="63"/>
      <c r="F196" s="63"/>
      <c r="G196" s="63"/>
      <c r="H196" s="63"/>
      <c r="I196" s="63"/>
      <c r="J196" s="63"/>
      <c r="K196" s="63"/>
      <c r="L196" s="63"/>
      <c r="M196" s="63"/>
      <c r="N196" s="63"/>
      <c r="O196" s="63"/>
      <c r="P196" s="63"/>
      <c r="Q196" s="63"/>
      <c r="R196" s="64"/>
    </row>
  </sheetData>
  <mergeCells count="185">
    <mergeCell ref="H1:K1"/>
    <mergeCell ref="S2:AC2"/>
    <mergeCell ref="N122:Q122"/>
    <mergeCell ref="N123:Q123"/>
    <mergeCell ref="N124:Q124"/>
    <mergeCell ref="N153:Q153"/>
    <mergeCell ref="N166:Q166"/>
    <mergeCell ref="N186:Q186"/>
    <mergeCell ref="N191:Q191"/>
    <mergeCell ref="N193:Q193"/>
    <mergeCell ref="N195:Q195"/>
    <mergeCell ref="F188:I188"/>
    <mergeCell ref="F189:I189"/>
    <mergeCell ref="L189:M189"/>
    <mergeCell ref="N189:Q189"/>
    <mergeCell ref="F190:I190"/>
    <mergeCell ref="F192:I192"/>
    <mergeCell ref="L192:M192"/>
    <mergeCell ref="N192:Q192"/>
    <mergeCell ref="F194:I194"/>
    <mergeCell ref="L194:M194"/>
    <mergeCell ref="N194:Q194"/>
    <mergeCell ref="F180:I180"/>
    <mergeCell ref="L180:M180"/>
    <mergeCell ref="N180:Q180"/>
    <mergeCell ref="F181:I181"/>
    <mergeCell ref="F182:I182"/>
    <mergeCell ref="F183:I183"/>
    <mergeCell ref="F184:I184"/>
    <mergeCell ref="F185:I185"/>
    <mergeCell ref="F187:I187"/>
    <mergeCell ref="L187:M187"/>
    <mergeCell ref="N187:Q187"/>
    <mergeCell ref="F173:I173"/>
    <mergeCell ref="L173:M173"/>
    <mergeCell ref="N173:Q173"/>
    <mergeCell ref="F174:I174"/>
    <mergeCell ref="F175:I175"/>
    <mergeCell ref="F176:I176"/>
    <mergeCell ref="F177:I177"/>
    <mergeCell ref="F178:I178"/>
    <mergeCell ref="F179:I179"/>
    <mergeCell ref="L179:M179"/>
    <mergeCell ref="N179:Q179"/>
    <mergeCell ref="F168:I168"/>
    <mergeCell ref="F169:I169"/>
    <mergeCell ref="F170:I170"/>
    <mergeCell ref="L170:M170"/>
    <mergeCell ref="N170:Q170"/>
    <mergeCell ref="F171:I171"/>
    <mergeCell ref="L171:M171"/>
    <mergeCell ref="N171:Q171"/>
    <mergeCell ref="F172:I172"/>
    <mergeCell ref="F162:I162"/>
    <mergeCell ref="F163:I163"/>
    <mergeCell ref="F164:I164"/>
    <mergeCell ref="L164:M164"/>
    <mergeCell ref="N164:Q164"/>
    <mergeCell ref="F165:I165"/>
    <mergeCell ref="F167:I167"/>
    <mergeCell ref="L167:M167"/>
    <mergeCell ref="N167:Q167"/>
    <mergeCell ref="F157:I157"/>
    <mergeCell ref="F158:I158"/>
    <mergeCell ref="L158:M158"/>
    <mergeCell ref="N158:Q158"/>
    <mergeCell ref="F159:I159"/>
    <mergeCell ref="F160:I160"/>
    <mergeCell ref="F161:I161"/>
    <mergeCell ref="L161:M161"/>
    <mergeCell ref="N161:Q161"/>
    <mergeCell ref="F149:I149"/>
    <mergeCell ref="F150:I150"/>
    <mergeCell ref="F151:I151"/>
    <mergeCell ref="F152:I152"/>
    <mergeCell ref="F154:I154"/>
    <mergeCell ref="L154:M154"/>
    <mergeCell ref="N154:Q154"/>
    <mergeCell ref="F155:I155"/>
    <mergeCell ref="F156:I156"/>
    <mergeCell ref="L156:M156"/>
    <mergeCell ref="N156:Q156"/>
    <mergeCell ref="F144:I144"/>
    <mergeCell ref="F145:I145"/>
    <mergeCell ref="F146:I146"/>
    <mergeCell ref="L146:M146"/>
    <mergeCell ref="N146:Q146"/>
    <mergeCell ref="F147:I147"/>
    <mergeCell ref="L147:M147"/>
    <mergeCell ref="N147:Q147"/>
    <mergeCell ref="F148:I148"/>
    <mergeCell ref="F137:I137"/>
    <mergeCell ref="F138:I138"/>
    <mergeCell ref="F139:I139"/>
    <mergeCell ref="F140:I140"/>
    <mergeCell ref="L140:M140"/>
    <mergeCell ref="N140:Q140"/>
    <mergeCell ref="F141:I141"/>
    <mergeCell ref="F142:I142"/>
    <mergeCell ref="F143:I143"/>
    <mergeCell ref="F130:I130"/>
    <mergeCell ref="F131:I131"/>
    <mergeCell ref="F132:I132"/>
    <mergeCell ref="F133:I133"/>
    <mergeCell ref="F134:I134"/>
    <mergeCell ref="L134:M134"/>
    <mergeCell ref="N134:Q134"/>
    <mergeCell ref="F135:I135"/>
    <mergeCell ref="F136:I136"/>
    <mergeCell ref="F125:I125"/>
    <mergeCell ref="L125:M125"/>
    <mergeCell ref="N125:Q125"/>
    <mergeCell ref="F126:I126"/>
    <mergeCell ref="F127:I127"/>
    <mergeCell ref="F128:I128"/>
    <mergeCell ref="L128:M128"/>
    <mergeCell ref="N128:Q128"/>
    <mergeCell ref="F129:I129"/>
    <mergeCell ref="L105:Q105"/>
    <mergeCell ref="C111:Q111"/>
    <mergeCell ref="F113:P113"/>
    <mergeCell ref="F114:P114"/>
    <mergeCell ref="M116:P116"/>
    <mergeCell ref="M118:Q118"/>
    <mergeCell ref="M119:Q119"/>
    <mergeCell ref="F121:I121"/>
    <mergeCell ref="L121:M121"/>
    <mergeCell ref="N121:Q121"/>
    <mergeCell ref="D99:H99"/>
    <mergeCell ref="N99:Q99"/>
    <mergeCell ref="D100:H100"/>
    <mergeCell ref="N100:Q100"/>
    <mergeCell ref="D101:H101"/>
    <mergeCell ref="N101:Q101"/>
    <mergeCell ref="D102:H102"/>
    <mergeCell ref="N102:Q102"/>
    <mergeCell ref="N103:Q103"/>
    <mergeCell ref="N89:Q89"/>
    <mergeCell ref="N90:Q90"/>
    <mergeCell ref="N91:Q91"/>
    <mergeCell ref="N92:Q92"/>
    <mergeCell ref="N93:Q93"/>
    <mergeCell ref="N94:Q94"/>
    <mergeCell ref="N95:Q95"/>
    <mergeCell ref="N97:Q97"/>
    <mergeCell ref="D98:H98"/>
    <mergeCell ref="N98:Q9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hyperlinks>
    <hyperlink ref="F1:G1" location="C2" display="1) Krycí list rozpočtu" xr:uid="{00000000-0004-0000-0300-000000000000}"/>
    <hyperlink ref="H1:K1" location="C86" display="2) Rekapitulace rozpočtu" xr:uid="{00000000-0004-0000-0300-000001000000}"/>
    <hyperlink ref="L1" location="C121" display="3) Rozpočet" xr:uid="{00000000-0004-0000-0300-000002000000}"/>
    <hyperlink ref="S1:T1" location="'Rekapitulace stavby'!C2" display="Rekapitulace stavby" xr:uid="{00000000-0004-0000-0300-000003000000}"/>
  </hyperlinks>
  <pageMargins left="0.58333330000000005" right="0.58333330000000005" top="0.5" bottom="0.46666669999999999" header="0" footer="0"/>
  <pageSetup paperSize="9" scale="87" fitToHeight="100" orientation="portrait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N224"/>
  <sheetViews>
    <sheetView showGridLines="0" workbookViewId="0">
      <pane ySplit="1" topLeftCell="A2" activePane="bottomLeft" state="frozen"/>
      <selection pane="bottomLeft"/>
    </sheetView>
  </sheetViews>
  <sheetFormatPr defaultRowHeight="14.4"/>
  <cols>
    <col min="1" max="1" width="7.140625" customWidth="1"/>
    <col min="2" max="2" width="1.85546875" customWidth="1"/>
    <col min="3" max="3" width="4.5703125" customWidth="1"/>
    <col min="4" max="4" width="4.7109375" customWidth="1"/>
    <col min="5" max="5" width="18.85546875" customWidth="1"/>
    <col min="6" max="7" width="12.28515625" customWidth="1"/>
    <col min="8" max="8" width="13.7109375" customWidth="1"/>
    <col min="9" max="9" width="7.7109375" customWidth="1"/>
    <col min="10" max="10" width="5.7109375" customWidth="1"/>
    <col min="11" max="11" width="12.7109375" customWidth="1"/>
    <col min="12" max="12" width="13.28515625" customWidth="1"/>
    <col min="13" max="14" width="6.5703125" customWidth="1"/>
    <col min="15" max="15" width="2.140625" customWidth="1"/>
    <col min="16" max="16" width="13.7109375" customWidth="1"/>
    <col min="17" max="17" width="4.5703125" customWidth="1"/>
    <col min="18" max="18" width="1.85546875" customWidth="1"/>
    <col min="19" max="19" width="7" customWidth="1"/>
    <col min="20" max="20" width="25.42578125" hidden="1" customWidth="1"/>
    <col min="21" max="21" width="14" hidden="1" customWidth="1"/>
    <col min="22" max="22" width="10.5703125" hidden="1" customWidth="1"/>
    <col min="23" max="23" width="14" hidden="1" customWidth="1"/>
    <col min="24" max="24" width="10.42578125" hidden="1" customWidth="1"/>
    <col min="25" max="25" width="12.85546875" hidden="1" customWidth="1"/>
    <col min="26" max="26" width="9.42578125" hidden="1" customWidth="1"/>
    <col min="27" max="27" width="12.85546875" hidden="1" customWidth="1"/>
    <col min="28" max="28" width="14" hidden="1" customWidth="1"/>
    <col min="29" max="29" width="9.42578125" customWidth="1"/>
    <col min="30" max="30" width="12.85546875" customWidth="1"/>
    <col min="31" max="31" width="14" customWidth="1"/>
    <col min="44" max="65" width="9.140625" hidden="1"/>
  </cols>
  <sheetData>
    <row r="1" spans="1:66" ht="21.75" customHeight="1">
      <c r="A1" s="118"/>
      <c r="B1" s="15"/>
      <c r="C1" s="15"/>
      <c r="D1" s="16" t="s">
        <v>1</v>
      </c>
      <c r="E1" s="15"/>
      <c r="F1" s="17" t="s">
        <v>115</v>
      </c>
      <c r="G1" s="17"/>
      <c r="H1" s="291" t="s">
        <v>116</v>
      </c>
      <c r="I1" s="291"/>
      <c r="J1" s="291"/>
      <c r="K1" s="291"/>
      <c r="L1" s="17" t="s">
        <v>117</v>
      </c>
      <c r="M1" s="15"/>
      <c r="N1" s="15"/>
      <c r="O1" s="16" t="s">
        <v>118</v>
      </c>
      <c r="P1" s="15"/>
      <c r="Q1" s="15"/>
      <c r="R1" s="15"/>
      <c r="S1" s="17" t="s">
        <v>119</v>
      </c>
      <c r="T1" s="17"/>
      <c r="U1" s="118"/>
      <c r="V1" s="1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spans="1:66" ht="36.9" customHeight="1">
      <c r="B2" s="300"/>
      <c r="C2" s="301" t="s">
        <v>7</v>
      </c>
      <c r="D2" s="302"/>
      <c r="E2" s="302"/>
      <c r="F2" s="302"/>
      <c r="G2" s="302"/>
      <c r="H2" s="302"/>
      <c r="I2" s="302"/>
      <c r="J2" s="302"/>
      <c r="K2" s="302"/>
      <c r="L2" s="302"/>
      <c r="M2" s="302"/>
      <c r="N2" s="302"/>
      <c r="O2" s="302"/>
      <c r="P2" s="302"/>
      <c r="Q2" s="302"/>
      <c r="R2" s="300"/>
      <c r="S2" s="248" t="s">
        <v>8</v>
      </c>
      <c r="T2" s="249"/>
      <c r="U2" s="249"/>
      <c r="V2" s="249"/>
      <c r="W2" s="249"/>
      <c r="X2" s="249"/>
      <c r="Y2" s="249"/>
      <c r="Z2" s="249"/>
      <c r="AA2" s="249"/>
      <c r="AB2" s="249"/>
      <c r="AC2" s="249"/>
      <c r="AT2" s="22" t="s">
        <v>96</v>
      </c>
    </row>
    <row r="3" spans="1:66" ht="6.9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5"/>
      <c r="AT3" s="22" t="s">
        <v>120</v>
      </c>
    </row>
    <row r="4" spans="1:66" ht="36.9" customHeight="1">
      <c r="B4" s="26"/>
      <c r="C4" s="207" t="s">
        <v>121</v>
      </c>
      <c r="D4" s="208"/>
      <c r="E4" s="208"/>
      <c r="F4" s="208"/>
      <c r="G4" s="208"/>
      <c r="H4" s="208"/>
      <c r="I4" s="208"/>
      <c r="J4" s="208"/>
      <c r="K4" s="208"/>
      <c r="L4" s="208"/>
      <c r="M4" s="208"/>
      <c r="N4" s="208"/>
      <c r="O4" s="208"/>
      <c r="P4" s="208"/>
      <c r="Q4" s="208"/>
      <c r="R4" s="27"/>
      <c r="T4" s="21" t="s">
        <v>13</v>
      </c>
      <c r="AT4" s="22" t="s">
        <v>6</v>
      </c>
    </row>
    <row r="5" spans="1:66" ht="6.9" customHeight="1">
      <c r="B5" s="26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7"/>
    </row>
    <row r="6" spans="1:66" ht="25.35" customHeight="1">
      <c r="B6" s="26"/>
      <c r="C6" s="29"/>
      <c r="D6" s="33" t="s">
        <v>19</v>
      </c>
      <c r="E6" s="29"/>
      <c r="F6" s="250" t="str">
        <f>'Rekapitulace stavby'!K6</f>
        <v>Mycí plocha pro zemědělskou techniku</v>
      </c>
      <c r="G6" s="251"/>
      <c r="H6" s="251"/>
      <c r="I6" s="251"/>
      <c r="J6" s="251"/>
      <c r="K6" s="251"/>
      <c r="L6" s="251"/>
      <c r="M6" s="251"/>
      <c r="N6" s="251"/>
      <c r="O6" s="251"/>
      <c r="P6" s="251"/>
      <c r="Q6" s="29"/>
      <c r="R6" s="27"/>
    </row>
    <row r="7" spans="1:66" s="1" customFormat="1" ht="32.85" customHeight="1">
      <c r="B7" s="38"/>
      <c r="C7" s="39"/>
      <c r="D7" s="32" t="s">
        <v>122</v>
      </c>
      <c r="E7" s="39"/>
      <c r="F7" s="213" t="s">
        <v>475</v>
      </c>
      <c r="G7" s="252"/>
      <c r="H7" s="252"/>
      <c r="I7" s="252"/>
      <c r="J7" s="252"/>
      <c r="K7" s="252"/>
      <c r="L7" s="252"/>
      <c r="M7" s="252"/>
      <c r="N7" s="252"/>
      <c r="O7" s="252"/>
      <c r="P7" s="252"/>
      <c r="Q7" s="39"/>
      <c r="R7" s="40"/>
    </row>
    <row r="8" spans="1:66" s="1" customFormat="1" ht="14.4" customHeight="1">
      <c r="B8" s="38"/>
      <c r="C8" s="39"/>
      <c r="D8" s="33" t="s">
        <v>21</v>
      </c>
      <c r="E8" s="39"/>
      <c r="F8" s="31" t="s">
        <v>5</v>
      </c>
      <c r="G8" s="39"/>
      <c r="H8" s="39"/>
      <c r="I8" s="39"/>
      <c r="J8" s="39"/>
      <c r="K8" s="39"/>
      <c r="L8" s="39"/>
      <c r="M8" s="33" t="s">
        <v>22</v>
      </c>
      <c r="N8" s="39"/>
      <c r="O8" s="31" t="s">
        <v>5</v>
      </c>
      <c r="P8" s="39"/>
      <c r="Q8" s="39"/>
      <c r="R8" s="40"/>
    </row>
    <row r="9" spans="1:66" s="1" customFormat="1" ht="14.4" customHeight="1">
      <c r="B9" s="38"/>
      <c r="C9" s="39"/>
      <c r="D9" s="33" t="s">
        <v>23</v>
      </c>
      <c r="E9" s="39"/>
      <c r="F9" s="31" t="s">
        <v>24</v>
      </c>
      <c r="G9" s="39"/>
      <c r="H9" s="39"/>
      <c r="I9" s="39"/>
      <c r="J9" s="39"/>
      <c r="K9" s="39"/>
      <c r="L9" s="39"/>
      <c r="M9" s="33" t="s">
        <v>25</v>
      </c>
      <c r="N9" s="39"/>
      <c r="O9" s="253" t="str">
        <f>'Rekapitulace stavby'!AN8</f>
        <v>29. 7. 2018</v>
      </c>
      <c r="P9" s="254"/>
      <c r="Q9" s="39"/>
      <c r="R9" s="40"/>
    </row>
    <row r="10" spans="1:66" s="1" customFormat="1" ht="10.8" customHeight="1">
      <c r="B10" s="38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40"/>
    </row>
    <row r="11" spans="1:66" s="1" customFormat="1" ht="14.4" customHeight="1">
      <c r="B11" s="38"/>
      <c r="C11" s="39"/>
      <c r="D11" s="33" t="s">
        <v>27</v>
      </c>
      <c r="E11" s="39"/>
      <c r="F11" s="39"/>
      <c r="G11" s="39"/>
      <c r="H11" s="39"/>
      <c r="I11" s="39"/>
      <c r="J11" s="39"/>
      <c r="K11" s="39"/>
      <c r="L11" s="39"/>
      <c r="M11" s="33" t="s">
        <v>28</v>
      </c>
      <c r="N11" s="39"/>
      <c r="O11" s="211" t="s">
        <v>5</v>
      </c>
      <c r="P11" s="211"/>
      <c r="Q11" s="39"/>
      <c r="R11" s="40"/>
    </row>
    <row r="12" spans="1:66" s="1" customFormat="1" ht="18" customHeight="1">
      <c r="B12" s="38"/>
      <c r="C12" s="39"/>
      <c r="D12" s="39"/>
      <c r="E12" s="31" t="s">
        <v>29</v>
      </c>
      <c r="F12" s="39"/>
      <c r="G12" s="39"/>
      <c r="H12" s="39"/>
      <c r="I12" s="39"/>
      <c r="J12" s="39"/>
      <c r="K12" s="39"/>
      <c r="L12" s="39"/>
      <c r="M12" s="33" t="s">
        <v>30</v>
      </c>
      <c r="N12" s="39"/>
      <c r="O12" s="211" t="s">
        <v>5</v>
      </c>
      <c r="P12" s="211"/>
      <c r="Q12" s="39"/>
      <c r="R12" s="40"/>
    </row>
    <row r="13" spans="1:66" s="1" customFormat="1" ht="6.9" customHeight="1">
      <c r="B13" s="38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40"/>
    </row>
    <row r="14" spans="1:66" s="1" customFormat="1" ht="14.4" customHeight="1">
      <c r="B14" s="38"/>
      <c r="C14" s="39"/>
      <c r="D14" s="33" t="s">
        <v>31</v>
      </c>
      <c r="E14" s="39"/>
      <c r="F14" s="39"/>
      <c r="G14" s="39"/>
      <c r="H14" s="39"/>
      <c r="I14" s="39"/>
      <c r="J14" s="39"/>
      <c r="K14" s="39"/>
      <c r="L14" s="39"/>
      <c r="M14" s="33" t="s">
        <v>28</v>
      </c>
      <c r="N14" s="39"/>
      <c r="O14" s="255" t="str">
        <f>IF('Rekapitulace stavby'!AN13="","",'Rekapitulace stavby'!AN13)</f>
        <v>Vyplň údaj</v>
      </c>
      <c r="P14" s="211"/>
      <c r="Q14" s="39"/>
      <c r="R14" s="40"/>
    </row>
    <row r="15" spans="1:66" s="1" customFormat="1" ht="18" customHeight="1">
      <c r="B15" s="38"/>
      <c r="C15" s="39"/>
      <c r="D15" s="39"/>
      <c r="E15" s="255" t="str">
        <f>IF('Rekapitulace stavby'!E14="","",'Rekapitulace stavby'!E14)</f>
        <v>Vyplň údaj</v>
      </c>
      <c r="F15" s="256"/>
      <c r="G15" s="256"/>
      <c r="H15" s="256"/>
      <c r="I15" s="256"/>
      <c r="J15" s="256"/>
      <c r="K15" s="256"/>
      <c r="L15" s="256"/>
      <c r="M15" s="33" t="s">
        <v>30</v>
      </c>
      <c r="N15" s="39"/>
      <c r="O15" s="255" t="str">
        <f>IF('Rekapitulace stavby'!AN14="","",'Rekapitulace stavby'!AN14)</f>
        <v>Vyplň údaj</v>
      </c>
      <c r="P15" s="211"/>
      <c r="Q15" s="39"/>
      <c r="R15" s="40"/>
    </row>
    <row r="16" spans="1:66" s="1" customFormat="1" ht="6.9" customHeight="1">
      <c r="B16" s="38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40"/>
    </row>
    <row r="17" spans="2:18" s="1" customFormat="1" ht="14.4" customHeight="1">
      <c r="B17" s="38"/>
      <c r="C17" s="39"/>
      <c r="D17" s="33" t="s">
        <v>33</v>
      </c>
      <c r="E17" s="39"/>
      <c r="F17" s="39"/>
      <c r="G17" s="39"/>
      <c r="H17" s="39"/>
      <c r="I17" s="39"/>
      <c r="J17" s="39"/>
      <c r="K17" s="39"/>
      <c r="L17" s="39"/>
      <c r="M17" s="33" t="s">
        <v>28</v>
      </c>
      <c r="N17" s="39"/>
      <c r="O17" s="211" t="s">
        <v>5</v>
      </c>
      <c r="P17" s="211"/>
      <c r="Q17" s="39"/>
      <c r="R17" s="40"/>
    </row>
    <row r="18" spans="2:18" s="1" customFormat="1" ht="18" customHeight="1">
      <c r="B18" s="38"/>
      <c r="C18" s="39"/>
      <c r="D18" s="39"/>
      <c r="E18" s="31" t="s">
        <v>34</v>
      </c>
      <c r="F18" s="39"/>
      <c r="G18" s="39"/>
      <c r="H18" s="39"/>
      <c r="I18" s="39"/>
      <c r="J18" s="39"/>
      <c r="K18" s="39"/>
      <c r="L18" s="39"/>
      <c r="M18" s="33" t="s">
        <v>30</v>
      </c>
      <c r="N18" s="39"/>
      <c r="O18" s="211" t="s">
        <v>5</v>
      </c>
      <c r="P18" s="211"/>
      <c r="Q18" s="39"/>
      <c r="R18" s="40"/>
    </row>
    <row r="19" spans="2:18" s="1" customFormat="1" ht="6.9" customHeight="1">
      <c r="B19" s="38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40"/>
    </row>
    <row r="20" spans="2:18" s="1" customFormat="1" ht="14.4" customHeight="1">
      <c r="B20" s="38"/>
      <c r="C20" s="39"/>
      <c r="D20" s="33" t="s">
        <v>36</v>
      </c>
      <c r="E20" s="39"/>
      <c r="F20" s="39"/>
      <c r="G20" s="39"/>
      <c r="H20" s="39"/>
      <c r="I20" s="39"/>
      <c r="J20" s="39"/>
      <c r="K20" s="39"/>
      <c r="L20" s="39"/>
      <c r="M20" s="33" t="s">
        <v>28</v>
      </c>
      <c r="N20" s="39"/>
      <c r="O20" s="211" t="str">
        <f>IF('Rekapitulace stavby'!AN19="","",'Rekapitulace stavby'!AN19)</f>
        <v/>
      </c>
      <c r="P20" s="211"/>
      <c r="Q20" s="39"/>
      <c r="R20" s="40"/>
    </row>
    <row r="21" spans="2:18" s="1" customFormat="1" ht="18" customHeight="1">
      <c r="B21" s="38"/>
      <c r="C21" s="39"/>
      <c r="D21" s="39"/>
      <c r="E21" s="31" t="str">
        <f>IF('Rekapitulace stavby'!E20="","",'Rekapitulace stavby'!E20)</f>
        <v xml:space="preserve"> </v>
      </c>
      <c r="F21" s="39"/>
      <c r="G21" s="39"/>
      <c r="H21" s="39"/>
      <c r="I21" s="39"/>
      <c r="J21" s="39"/>
      <c r="K21" s="39"/>
      <c r="L21" s="39"/>
      <c r="M21" s="33" t="s">
        <v>30</v>
      </c>
      <c r="N21" s="39"/>
      <c r="O21" s="211" t="str">
        <f>IF('Rekapitulace stavby'!AN20="","",'Rekapitulace stavby'!AN20)</f>
        <v/>
      </c>
      <c r="P21" s="211"/>
      <c r="Q21" s="39"/>
      <c r="R21" s="40"/>
    </row>
    <row r="22" spans="2:18" s="1" customFormat="1" ht="6.9" customHeight="1">
      <c r="B22" s="38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40"/>
    </row>
    <row r="23" spans="2:18" s="1" customFormat="1" ht="14.4" customHeight="1">
      <c r="B23" s="38"/>
      <c r="C23" s="39"/>
      <c r="D23" s="33" t="s">
        <v>38</v>
      </c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40"/>
    </row>
    <row r="24" spans="2:18" s="1" customFormat="1" ht="14.4" customHeight="1">
      <c r="B24" s="38"/>
      <c r="C24" s="39"/>
      <c r="D24" s="39"/>
      <c r="E24" s="216" t="s">
        <v>5</v>
      </c>
      <c r="F24" s="216"/>
      <c r="G24" s="216"/>
      <c r="H24" s="216"/>
      <c r="I24" s="216"/>
      <c r="J24" s="216"/>
      <c r="K24" s="216"/>
      <c r="L24" s="216"/>
      <c r="M24" s="39"/>
      <c r="N24" s="39"/>
      <c r="O24" s="39"/>
      <c r="P24" s="39"/>
      <c r="Q24" s="39"/>
      <c r="R24" s="40"/>
    </row>
    <row r="25" spans="2:18" s="1" customFormat="1" ht="6.9" customHeight="1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40"/>
    </row>
    <row r="26" spans="2:18" s="1" customFormat="1" ht="6.9" customHeight="1">
      <c r="B26" s="38"/>
      <c r="C26" s="39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39"/>
      <c r="R26" s="40"/>
    </row>
    <row r="27" spans="2:18" s="1" customFormat="1" ht="14.4" customHeight="1">
      <c r="B27" s="38"/>
      <c r="C27" s="39"/>
      <c r="D27" s="119" t="s">
        <v>124</v>
      </c>
      <c r="E27" s="39"/>
      <c r="F27" s="39"/>
      <c r="G27" s="39"/>
      <c r="H27" s="39"/>
      <c r="I27" s="39"/>
      <c r="J27" s="39"/>
      <c r="K27" s="39"/>
      <c r="L27" s="39"/>
      <c r="M27" s="217">
        <f>N88</f>
        <v>0</v>
      </c>
      <c r="N27" s="217"/>
      <c r="O27" s="217"/>
      <c r="P27" s="217"/>
      <c r="Q27" s="39"/>
      <c r="R27" s="40"/>
    </row>
    <row r="28" spans="2:18" s="1" customFormat="1" ht="14.4" customHeight="1">
      <c r="B28" s="38"/>
      <c r="C28" s="39"/>
      <c r="D28" s="37" t="s">
        <v>109</v>
      </c>
      <c r="E28" s="39"/>
      <c r="F28" s="39"/>
      <c r="G28" s="39"/>
      <c r="H28" s="39"/>
      <c r="I28" s="39"/>
      <c r="J28" s="39"/>
      <c r="K28" s="39"/>
      <c r="L28" s="39"/>
      <c r="M28" s="217">
        <f>N95</f>
        <v>0</v>
      </c>
      <c r="N28" s="217"/>
      <c r="O28" s="217"/>
      <c r="P28" s="217"/>
      <c r="Q28" s="39"/>
      <c r="R28" s="40"/>
    </row>
    <row r="29" spans="2:18" s="1" customFormat="1" ht="6.9" customHeight="1">
      <c r="B29" s="38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40"/>
    </row>
    <row r="30" spans="2:18" s="1" customFormat="1" ht="25.35" customHeight="1">
      <c r="B30" s="38"/>
      <c r="C30" s="39"/>
      <c r="D30" s="120" t="s">
        <v>41</v>
      </c>
      <c r="E30" s="39"/>
      <c r="F30" s="39"/>
      <c r="G30" s="39"/>
      <c r="H30" s="39"/>
      <c r="I30" s="39"/>
      <c r="J30" s="39"/>
      <c r="K30" s="39"/>
      <c r="L30" s="39"/>
      <c r="M30" s="257">
        <f>ROUND(M27+M28,2)</f>
        <v>0</v>
      </c>
      <c r="N30" s="252"/>
      <c r="O30" s="252"/>
      <c r="P30" s="252"/>
      <c r="Q30" s="39"/>
      <c r="R30" s="40"/>
    </row>
    <row r="31" spans="2:18" s="1" customFormat="1" ht="6.9" customHeight="1">
      <c r="B31" s="38"/>
      <c r="C31" s="39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39"/>
      <c r="R31" s="40"/>
    </row>
    <row r="32" spans="2:18" s="1" customFormat="1" ht="14.4" customHeight="1">
      <c r="B32" s="38"/>
      <c r="C32" s="39"/>
      <c r="D32" s="45" t="s">
        <v>42</v>
      </c>
      <c r="E32" s="45" t="s">
        <v>43</v>
      </c>
      <c r="F32" s="46">
        <v>0.21</v>
      </c>
      <c r="G32" s="121" t="s">
        <v>44</v>
      </c>
      <c r="H32" s="258">
        <f>(SUM(BE95:BE102)+SUM(BE120:BE222))</f>
        <v>0</v>
      </c>
      <c r="I32" s="252"/>
      <c r="J32" s="252"/>
      <c r="K32" s="39"/>
      <c r="L32" s="39"/>
      <c r="M32" s="258">
        <f>ROUND((SUM(BE95:BE102)+SUM(BE120:BE222)), 2)*F32</f>
        <v>0</v>
      </c>
      <c r="N32" s="252"/>
      <c r="O32" s="252"/>
      <c r="P32" s="252"/>
      <c r="Q32" s="39"/>
      <c r="R32" s="40"/>
    </row>
    <row r="33" spans="2:18" s="1" customFormat="1" ht="14.4" customHeight="1">
      <c r="B33" s="38"/>
      <c r="C33" s="39"/>
      <c r="D33" s="39"/>
      <c r="E33" s="45" t="s">
        <v>45</v>
      </c>
      <c r="F33" s="46">
        <v>0.15</v>
      </c>
      <c r="G33" s="121" t="s">
        <v>44</v>
      </c>
      <c r="H33" s="258">
        <f>(SUM(BF95:BF102)+SUM(BF120:BF222))</f>
        <v>0</v>
      </c>
      <c r="I33" s="252"/>
      <c r="J33" s="252"/>
      <c r="K33" s="39"/>
      <c r="L33" s="39"/>
      <c r="M33" s="258">
        <f>ROUND((SUM(BF95:BF102)+SUM(BF120:BF222)), 2)*F33</f>
        <v>0</v>
      </c>
      <c r="N33" s="252"/>
      <c r="O33" s="252"/>
      <c r="P33" s="252"/>
      <c r="Q33" s="39"/>
      <c r="R33" s="40"/>
    </row>
    <row r="34" spans="2:18" s="1" customFormat="1" ht="14.4" hidden="1" customHeight="1">
      <c r="B34" s="38"/>
      <c r="C34" s="39"/>
      <c r="D34" s="39"/>
      <c r="E34" s="45" t="s">
        <v>46</v>
      </c>
      <c r="F34" s="46">
        <v>0.21</v>
      </c>
      <c r="G34" s="121" t="s">
        <v>44</v>
      </c>
      <c r="H34" s="258">
        <f>(SUM(BG95:BG102)+SUM(BG120:BG222))</f>
        <v>0</v>
      </c>
      <c r="I34" s="252"/>
      <c r="J34" s="252"/>
      <c r="K34" s="39"/>
      <c r="L34" s="39"/>
      <c r="M34" s="258">
        <v>0</v>
      </c>
      <c r="N34" s="252"/>
      <c r="O34" s="252"/>
      <c r="P34" s="252"/>
      <c r="Q34" s="39"/>
      <c r="R34" s="40"/>
    </row>
    <row r="35" spans="2:18" s="1" customFormat="1" ht="14.4" hidden="1" customHeight="1">
      <c r="B35" s="38"/>
      <c r="C35" s="39"/>
      <c r="D35" s="39"/>
      <c r="E35" s="45" t="s">
        <v>47</v>
      </c>
      <c r="F35" s="46">
        <v>0.15</v>
      </c>
      <c r="G35" s="121" t="s">
        <v>44</v>
      </c>
      <c r="H35" s="258">
        <f>(SUM(BH95:BH102)+SUM(BH120:BH222))</f>
        <v>0</v>
      </c>
      <c r="I35" s="252"/>
      <c r="J35" s="252"/>
      <c r="K35" s="39"/>
      <c r="L35" s="39"/>
      <c r="M35" s="258">
        <v>0</v>
      </c>
      <c r="N35" s="252"/>
      <c r="O35" s="252"/>
      <c r="P35" s="252"/>
      <c r="Q35" s="39"/>
      <c r="R35" s="40"/>
    </row>
    <row r="36" spans="2:18" s="1" customFormat="1" ht="14.4" hidden="1" customHeight="1">
      <c r="B36" s="38"/>
      <c r="C36" s="39"/>
      <c r="D36" s="39"/>
      <c r="E36" s="45" t="s">
        <v>48</v>
      </c>
      <c r="F36" s="46">
        <v>0</v>
      </c>
      <c r="G36" s="121" t="s">
        <v>44</v>
      </c>
      <c r="H36" s="258">
        <f>(SUM(BI95:BI102)+SUM(BI120:BI222))</f>
        <v>0</v>
      </c>
      <c r="I36" s="252"/>
      <c r="J36" s="252"/>
      <c r="K36" s="39"/>
      <c r="L36" s="39"/>
      <c r="M36" s="258">
        <v>0</v>
      </c>
      <c r="N36" s="252"/>
      <c r="O36" s="252"/>
      <c r="P36" s="252"/>
      <c r="Q36" s="39"/>
      <c r="R36" s="40"/>
    </row>
    <row r="37" spans="2:18" s="1" customFormat="1" ht="6.9" customHeight="1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40"/>
    </row>
    <row r="38" spans="2:18" s="1" customFormat="1" ht="25.35" customHeight="1">
      <c r="B38" s="38"/>
      <c r="C38" s="117"/>
      <c r="D38" s="122" t="s">
        <v>49</v>
      </c>
      <c r="E38" s="78"/>
      <c r="F38" s="78"/>
      <c r="G38" s="123" t="s">
        <v>50</v>
      </c>
      <c r="H38" s="124" t="s">
        <v>51</v>
      </c>
      <c r="I38" s="78"/>
      <c r="J38" s="78"/>
      <c r="K38" s="78"/>
      <c r="L38" s="259">
        <f>SUM(M30:M36)</f>
        <v>0</v>
      </c>
      <c r="M38" s="259"/>
      <c r="N38" s="259"/>
      <c r="O38" s="259"/>
      <c r="P38" s="260"/>
      <c r="Q38" s="117"/>
      <c r="R38" s="40"/>
    </row>
    <row r="39" spans="2:18" s="1" customFormat="1" ht="14.4" customHeight="1"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40"/>
    </row>
    <row r="40" spans="2:18" s="1" customFormat="1" ht="14.4" customHeight="1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40"/>
    </row>
    <row r="41" spans="2:18" ht="12">
      <c r="B41" s="26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7"/>
    </row>
    <row r="42" spans="2:18" ht="12">
      <c r="B42" s="26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7"/>
    </row>
    <row r="43" spans="2:18" ht="12">
      <c r="B43" s="26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7"/>
    </row>
    <row r="44" spans="2:18" ht="12">
      <c r="B44" s="26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7"/>
    </row>
    <row r="45" spans="2:18" ht="12">
      <c r="B45" s="26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7"/>
    </row>
    <row r="46" spans="2:18" ht="12">
      <c r="B46" s="26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7"/>
    </row>
    <row r="47" spans="2:18" ht="12">
      <c r="B47" s="26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7"/>
    </row>
    <row r="48" spans="2:18" ht="12">
      <c r="B48" s="26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7"/>
    </row>
    <row r="49" spans="2:18" ht="12">
      <c r="B49" s="26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7"/>
    </row>
    <row r="50" spans="2:18" s="1" customFormat="1">
      <c r="B50" s="38"/>
      <c r="C50" s="39"/>
      <c r="D50" s="53" t="s">
        <v>52</v>
      </c>
      <c r="E50" s="54"/>
      <c r="F50" s="54"/>
      <c r="G50" s="54"/>
      <c r="H50" s="55"/>
      <c r="I50" s="39"/>
      <c r="J50" s="53" t="s">
        <v>53</v>
      </c>
      <c r="K50" s="54"/>
      <c r="L50" s="54"/>
      <c r="M50" s="54"/>
      <c r="N50" s="54"/>
      <c r="O50" s="54"/>
      <c r="P50" s="55"/>
      <c r="Q50" s="39"/>
      <c r="R50" s="40"/>
    </row>
    <row r="51" spans="2:18" ht="12">
      <c r="B51" s="26"/>
      <c r="C51" s="29"/>
      <c r="D51" s="56"/>
      <c r="E51" s="29"/>
      <c r="F51" s="29"/>
      <c r="G51" s="29"/>
      <c r="H51" s="57"/>
      <c r="I51" s="29"/>
      <c r="J51" s="56"/>
      <c r="K51" s="29"/>
      <c r="L51" s="29"/>
      <c r="M51" s="29"/>
      <c r="N51" s="29"/>
      <c r="O51" s="29"/>
      <c r="P51" s="57"/>
      <c r="Q51" s="29"/>
      <c r="R51" s="27"/>
    </row>
    <row r="52" spans="2:18" ht="12">
      <c r="B52" s="26"/>
      <c r="C52" s="29"/>
      <c r="D52" s="56"/>
      <c r="E52" s="29"/>
      <c r="F52" s="29"/>
      <c r="G52" s="29"/>
      <c r="H52" s="57"/>
      <c r="I52" s="29"/>
      <c r="J52" s="56"/>
      <c r="K52" s="29"/>
      <c r="L52" s="29"/>
      <c r="M52" s="29"/>
      <c r="N52" s="29"/>
      <c r="O52" s="29"/>
      <c r="P52" s="57"/>
      <c r="Q52" s="29"/>
      <c r="R52" s="27"/>
    </row>
    <row r="53" spans="2:18" ht="12">
      <c r="B53" s="26"/>
      <c r="C53" s="29"/>
      <c r="D53" s="56"/>
      <c r="E53" s="29"/>
      <c r="F53" s="29"/>
      <c r="G53" s="29"/>
      <c r="H53" s="57"/>
      <c r="I53" s="29"/>
      <c r="J53" s="56"/>
      <c r="K53" s="29"/>
      <c r="L53" s="29"/>
      <c r="M53" s="29"/>
      <c r="N53" s="29"/>
      <c r="O53" s="29"/>
      <c r="P53" s="57"/>
      <c r="Q53" s="29"/>
      <c r="R53" s="27"/>
    </row>
    <row r="54" spans="2:18" ht="12">
      <c r="B54" s="26"/>
      <c r="C54" s="29"/>
      <c r="D54" s="56"/>
      <c r="E54" s="29"/>
      <c r="F54" s="29"/>
      <c r="G54" s="29"/>
      <c r="H54" s="57"/>
      <c r="I54" s="29"/>
      <c r="J54" s="56"/>
      <c r="K54" s="29"/>
      <c r="L54" s="29"/>
      <c r="M54" s="29"/>
      <c r="N54" s="29"/>
      <c r="O54" s="29"/>
      <c r="P54" s="57"/>
      <c r="Q54" s="29"/>
      <c r="R54" s="27"/>
    </row>
    <row r="55" spans="2:18" ht="12">
      <c r="B55" s="26"/>
      <c r="C55" s="29"/>
      <c r="D55" s="56"/>
      <c r="E55" s="29"/>
      <c r="F55" s="29"/>
      <c r="G55" s="29"/>
      <c r="H55" s="57"/>
      <c r="I55" s="29"/>
      <c r="J55" s="56"/>
      <c r="K55" s="29"/>
      <c r="L55" s="29"/>
      <c r="M55" s="29"/>
      <c r="N55" s="29"/>
      <c r="O55" s="29"/>
      <c r="P55" s="57"/>
      <c r="Q55" s="29"/>
      <c r="R55" s="27"/>
    </row>
    <row r="56" spans="2:18" ht="12">
      <c r="B56" s="26"/>
      <c r="C56" s="29"/>
      <c r="D56" s="56"/>
      <c r="E56" s="29"/>
      <c r="F56" s="29"/>
      <c r="G56" s="29"/>
      <c r="H56" s="57"/>
      <c r="I56" s="29"/>
      <c r="J56" s="56"/>
      <c r="K56" s="29"/>
      <c r="L56" s="29"/>
      <c r="M56" s="29"/>
      <c r="N56" s="29"/>
      <c r="O56" s="29"/>
      <c r="P56" s="57"/>
      <c r="Q56" s="29"/>
      <c r="R56" s="27"/>
    </row>
    <row r="57" spans="2:18" ht="12">
      <c r="B57" s="26"/>
      <c r="C57" s="29"/>
      <c r="D57" s="56"/>
      <c r="E57" s="29"/>
      <c r="F57" s="29"/>
      <c r="G57" s="29"/>
      <c r="H57" s="57"/>
      <c r="I57" s="29"/>
      <c r="J57" s="56"/>
      <c r="K57" s="29"/>
      <c r="L57" s="29"/>
      <c r="M57" s="29"/>
      <c r="N57" s="29"/>
      <c r="O57" s="29"/>
      <c r="P57" s="57"/>
      <c r="Q57" s="29"/>
      <c r="R57" s="27"/>
    </row>
    <row r="58" spans="2:18" ht="12">
      <c r="B58" s="26"/>
      <c r="C58" s="29"/>
      <c r="D58" s="56"/>
      <c r="E58" s="29"/>
      <c r="F58" s="29"/>
      <c r="G58" s="29"/>
      <c r="H58" s="57"/>
      <c r="I58" s="29"/>
      <c r="J58" s="56"/>
      <c r="K58" s="29"/>
      <c r="L58" s="29"/>
      <c r="M58" s="29"/>
      <c r="N58" s="29"/>
      <c r="O58" s="29"/>
      <c r="P58" s="57"/>
      <c r="Q58" s="29"/>
      <c r="R58" s="27"/>
    </row>
    <row r="59" spans="2:18" s="1" customFormat="1">
      <c r="B59" s="38"/>
      <c r="C59" s="39"/>
      <c r="D59" s="58" t="s">
        <v>54</v>
      </c>
      <c r="E59" s="59"/>
      <c r="F59" s="59"/>
      <c r="G59" s="60" t="s">
        <v>55</v>
      </c>
      <c r="H59" s="61"/>
      <c r="I59" s="39"/>
      <c r="J59" s="58" t="s">
        <v>54</v>
      </c>
      <c r="K59" s="59"/>
      <c r="L59" s="59"/>
      <c r="M59" s="59"/>
      <c r="N59" s="60" t="s">
        <v>55</v>
      </c>
      <c r="O59" s="59"/>
      <c r="P59" s="61"/>
      <c r="Q59" s="39"/>
      <c r="R59" s="40"/>
    </row>
    <row r="60" spans="2:18" ht="12">
      <c r="B60" s="26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7"/>
    </row>
    <row r="61" spans="2:18" s="1" customFormat="1">
      <c r="B61" s="38"/>
      <c r="C61" s="39"/>
      <c r="D61" s="53" t="s">
        <v>56</v>
      </c>
      <c r="E61" s="54"/>
      <c r="F61" s="54"/>
      <c r="G61" s="54"/>
      <c r="H61" s="55"/>
      <c r="I61" s="39"/>
      <c r="J61" s="53" t="s">
        <v>57</v>
      </c>
      <c r="K61" s="54"/>
      <c r="L61" s="54"/>
      <c r="M61" s="54"/>
      <c r="N61" s="54"/>
      <c r="O61" s="54"/>
      <c r="P61" s="55"/>
      <c r="Q61" s="39"/>
      <c r="R61" s="40"/>
    </row>
    <row r="62" spans="2:18" ht="12">
      <c r="B62" s="26"/>
      <c r="C62" s="29"/>
      <c r="D62" s="56"/>
      <c r="E62" s="29"/>
      <c r="F62" s="29"/>
      <c r="G62" s="29"/>
      <c r="H62" s="57"/>
      <c r="I62" s="29"/>
      <c r="J62" s="56"/>
      <c r="K62" s="29"/>
      <c r="L62" s="29"/>
      <c r="M62" s="29"/>
      <c r="N62" s="29"/>
      <c r="O62" s="29"/>
      <c r="P62" s="57"/>
      <c r="Q62" s="29"/>
      <c r="R62" s="27"/>
    </row>
    <row r="63" spans="2:18" ht="12">
      <c r="B63" s="26"/>
      <c r="C63" s="29"/>
      <c r="D63" s="56"/>
      <c r="E63" s="29"/>
      <c r="F63" s="29"/>
      <c r="G63" s="29"/>
      <c r="H63" s="57"/>
      <c r="I63" s="29"/>
      <c r="J63" s="56"/>
      <c r="K63" s="29"/>
      <c r="L63" s="29"/>
      <c r="M63" s="29"/>
      <c r="N63" s="29"/>
      <c r="O63" s="29"/>
      <c r="P63" s="57"/>
      <c r="Q63" s="29"/>
      <c r="R63" s="27"/>
    </row>
    <row r="64" spans="2:18" ht="12">
      <c r="B64" s="26"/>
      <c r="C64" s="29"/>
      <c r="D64" s="56"/>
      <c r="E64" s="29"/>
      <c r="F64" s="29"/>
      <c r="G64" s="29"/>
      <c r="H64" s="57"/>
      <c r="I64" s="29"/>
      <c r="J64" s="56"/>
      <c r="K64" s="29"/>
      <c r="L64" s="29"/>
      <c r="M64" s="29"/>
      <c r="N64" s="29"/>
      <c r="O64" s="29"/>
      <c r="P64" s="57"/>
      <c r="Q64" s="29"/>
      <c r="R64" s="27"/>
    </row>
    <row r="65" spans="2:18" ht="12">
      <c r="B65" s="26"/>
      <c r="C65" s="29"/>
      <c r="D65" s="56"/>
      <c r="E65" s="29"/>
      <c r="F65" s="29"/>
      <c r="G65" s="29"/>
      <c r="H65" s="57"/>
      <c r="I65" s="29"/>
      <c r="J65" s="56"/>
      <c r="K65" s="29"/>
      <c r="L65" s="29"/>
      <c r="M65" s="29"/>
      <c r="N65" s="29"/>
      <c r="O65" s="29"/>
      <c r="P65" s="57"/>
      <c r="Q65" s="29"/>
      <c r="R65" s="27"/>
    </row>
    <row r="66" spans="2:18" ht="12">
      <c r="B66" s="26"/>
      <c r="C66" s="29"/>
      <c r="D66" s="56"/>
      <c r="E66" s="29"/>
      <c r="F66" s="29"/>
      <c r="G66" s="29"/>
      <c r="H66" s="57"/>
      <c r="I66" s="29"/>
      <c r="J66" s="56"/>
      <c r="K66" s="29"/>
      <c r="L66" s="29"/>
      <c r="M66" s="29"/>
      <c r="N66" s="29"/>
      <c r="O66" s="29"/>
      <c r="P66" s="57"/>
      <c r="Q66" s="29"/>
      <c r="R66" s="27"/>
    </row>
    <row r="67" spans="2:18" ht="12">
      <c r="B67" s="26"/>
      <c r="C67" s="29"/>
      <c r="D67" s="56"/>
      <c r="E67" s="29"/>
      <c r="F67" s="29"/>
      <c r="G67" s="29"/>
      <c r="H67" s="57"/>
      <c r="I67" s="29"/>
      <c r="J67" s="56"/>
      <c r="K67" s="29"/>
      <c r="L67" s="29"/>
      <c r="M67" s="29"/>
      <c r="N67" s="29"/>
      <c r="O67" s="29"/>
      <c r="P67" s="57"/>
      <c r="Q67" s="29"/>
      <c r="R67" s="27"/>
    </row>
    <row r="68" spans="2:18" ht="12">
      <c r="B68" s="26"/>
      <c r="C68" s="29"/>
      <c r="D68" s="56"/>
      <c r="E68" s="29"/>
      <c r="F68" s="29"/>
      <c r="G68" s="29"/>
      <c r="H68" s="57"/>
      <c r="I68" s="29"/>
      <c r="J68" s="56"/>
      <c r="K68" s="29"/>
      <c r="L68" s="29"/>
      <c r="M68" s="29"/>
      <c r="N68" s="29"/>
      <c r="O68" s="29"/>
      <c r="P68" s="57"/>
      <c r="Q68" s="29"/>
      <c r="R68" s="27"/>
    </row>
    <row r="69" spans="2:18" ht="12">
      <c r="B69" s="26"/>
      <c r="C69" s="29"/>
      <c r="D69" s="56"/>
      <c r="E69" s="29"/>
      <c r="F69" s="29"/>
      <c r="G69" s="29"/>
      <c r="H69" s="57"/>
      <c r="I69" s="29"/>
      <c r="J69" s="56"/>
      <c r="K69" s="29"/>
      <c r="L69" s="29"/>
      <c r="M69" s="29"/>
      <c r="N69" s="29"/>
      <c r="O69" s="29"/>
      <c r="P69" s="57"/>
      <c r="Q69" s="29"/>
      <c r="R69" s="27"/>
    </row>
    <row r="70" spans="2:18" s="1" customFormat="1">
      <c r="B70" s="38"/>
      <c r="C70" s="39"/>
      <c r="D70" s="58" t="s">
        <v>54</v>
      </c>
      <c r="E70" s="59"/>
      <c r="F70" s="59"/>
      <c r="G70" s="60" t="s">
        <v>55</v>
      </c>
      <c r="H70" s="61"/>
      <c r="I70" s="39"/>
      <c r="J70" s="58" t="s">
        <v>54</v>
      </c>
      <c r="K70" s="59"/>
      <c r="L70" s="59"/>
      <c r="M70" s="59"/>
      <c r="N70" s="60" t="s">
        <v>55</v>
      </c>
      <c r="O70" s="59"/>
      <c r="P70" s="61"/>
      <c r="Q70" s="39"/>
      <c r="R70" s="40"/>
    </row>
    <row r="71" spans="2:18" s="1" customFormat="1" ht="14.4" customHeight="1"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4"/>
    </row>
    <row r="75" spans="2:18" s="1" customFormat="1" ht="6.9" customHeight="1">
      <c r="B75" s="65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7"/>
    </row>
    <row r="76" spans="2:18" s="1" customFormat="1" ht="36.9" customHeight="1">
      <c r="B76" s="38"/>
      <c r="C76" s="207" t="s">
        <v>125</v>
      </c>
      <c r="D76" s="208"/>
      <c r="E76" s="208"/>
      <c r="F76" s="208"/>
      <c r="G76" s="208"/>
      <c r="H76" s="208"/>
      <c r="I76" s="208"/>
      <c r="J76" s="208"/>
      <c r="K76" s="208"/>
      <c r="L76" s="208"/>
      <c r="M76" s="208"/>
      <c r="N76" s="208"/>
      <c r="O76" s="208"/>
      <c r="P76" s="208"/>
      <c r="Q76" s="208"/>
      <c r="R76" s="40"/>
    </row>
    <row r="77" spans="2:18" s="1" customFormat="1" ht="6.9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40"/>
    </row>
    <row r="78" spans="2:18" s="1" customFormat="1" ht="30" customHeight="1">
      <c r="B78" s="38"/>
      <c r="C78" s="33" t="s">
        <v>19</v>
      </c>
      <c r="D78" s="39"/>
      <c r="E78" s="39"/>
      <c r="F78" s="250" t="str">
        <f>F6</f>
        <v>Mycí plocha pro zemědělskou techniku</v>
      </c>
      <c r="G78" s="251"/>
      <c r="H78" s="251"/>
      <c r="I78" s="251"/>
      <c r="J78" s="251"/>
      <c r="K78" s="251"/>
      <c r="L78" s="251"/>
      <c r="M78" s="251"/>
      <c r="N78" s="251"/>
      <c r="O78" s="251"/>
      <c r="P78" s="251"/>
      <c r="Q78" s="39"/>
      <c r="R78" s="40"/>
    </row>
    <row r="79" spans="2:18" s="1" customFormat="1" ht="36.9" customHeight="1">
      <c r="B79" s="38"/>
      <c r="C79" s="72" t="s">
        <v>122</v>
      </c>
      <c r="D79" s="39"/>
      <c r="E79" s="39"/>
      <c r="F79" s="227" t="str">
        <f>F7</f>
        <v>SO-01c - Jímky</v>
      </c>
      <c r="G79" s="252"/>
      <c r="H79" s="252"/>
      <c r="I79" s="252"/>
      <c r="J79" s="252"/>
      <c r="K79" s="252"/>
      <c r="L79" s="252"/>
      <c r="M79" s="252"/>
      <c r="N79" s="252"/>
      <c r="O79" s="252"/>
      <c r="P79" s="252"/>
      <c r="Q79" s="39"/>
      <c r="R79" s="40"/>
    </row>
    <row r="80" spans="2:18" s="1" customFormat="1" ht="6.9" customHeight="1"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40"/>
    </row>
    <row r="81" spans="2:65" s="1" customFormat="1" ht="18" customHeight="1">
      <c r="B81" s="38"/>
      <c r="C81" s="33" t="s">
        <v>23</v>
      </c>
      <c r="D81" s="39"/>
      <c r="E81" s="39"/>
      <c r="F81" s="31" t="str">
        <f>F9</f>
        <v>Kladruby nad Labem</v>
      </c>
      <c r="G81" s="39"/>
      <c r="H81" s="39"/>
      <c r="I81" s="39"/>
      <c r="J81" s="39"/>
      <c r="K81" s="33" t="s">
        <v>25</v>
      </c>
      <c r="L81" s="39"/>
      <c r="M81" s="254" t="str">
        <f>IF(O9="","",O9)</f>
        <v>29. 7. 2018</v>
      </c>
      <c r="N81" s="254"/>
      <c r="O81" s="254"/>
      <c r="P81" s="254"/>
      <c r="Q81" s="39"/>
      <c r="R81" s="40"/>
    </row>
    <row r="82" spans="2:65" s="1" customFormat="1" ht="6.9" customHeight="1"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40"/>
    </row>
    <row r="83" spans="2:65" s="1" customFormat="1" ht="13.2">
      <c r="B83" s="38"/>
      <c r="C83" s="33" t="s">
        <v>27</v>
      </c>
      <c r="D83" s="39"/>
      <c r="E83" s="39"/>
      <c r="F83" s="31" t="str">
        <f>E12</f>
        <v>Národní hřebčín Kladruby nad Labem</v>
      </c>
      <c r="G83" s="39"/>
      <c r="H83" s="39"/>
      <c r="I83" s="39"/>
      <c r="J83" s="39"/>
      <c r="K83" s="33" t="s">
        <v>33</v>
      </c>
      <c r="L83" s="39"/>
      <c r="M83" s="211" t="str">
        <f>E18</f>
        <v>Ing. Miroslav Vraný</v>
      </c>
      <c r="N83" s="211"/>
      <c r="O83" s="211"/>
      <c r="P83" s="211"/>
      <c r="Q83" s="211"/>
      <c r="R83" s="40"/>
    </row>
    <row r="84" spans="2:65" s="1" customFormat="1" ht="14.4" customHeight="1">
      <c r="B84" s="38"/>
      <c r="C84" s="33" t="s">
        <v>31</v>
      </c>
      <c r="D84" s="39"/>
      <c r="E84" s="39"/>
      <c r="F84" s="31" t="str">
        <f>IF(E15="","",E15)</f>
        <v>Vyplň údaj</v>
      </c>
      <c r="G84" s="39"/>
      <c r="H84" s="39"/>
      <c r="I84" s="39"/>
      <c r="J84" s="39"/>
      <c r="K84" s="33" t="s">
        <v>36</v>
      </c>
      <c r="L84" s="39"/>
      <c r="M84" s="211" t="str">
        <f>E21</f>
        <v xml:space="preserve"> </v>
      </c>
      <c r="N84" s="211"/>
      <c r="O84" s="211"/>
      <c r="P84" s="211"/>
      <c r="Q84" s="211"/>
      <c r="R84" s="40"/>
    </row>
    <row r="85" spans="2:65" s="1" customFormat="1" ht="10.35" customHeight="1"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40"/>
    </row>
    <row r="86" spans="2:65" s="1" customFormat="1" ht="29.25" customHeight="1">
      <c r="B86" s="38"/>
      <c r="C86" s="261" t="s">
        <v>126</v>
      </c>
      <c r="D86" s="262"/>
      <c r="E86" s="262"/>
      <c r="F86" s="262"/>
      <c r="G86" s="262"/>
      <c r="H86" s="117"/>
      <c r="I86" s="117"/>
      <c r="J86" s="117"/>
      <c r="K86" s="117"/>
      <c r="L86" s="117"/>
      <c r="M86" s="117"/>
      <c r="N86" s="261" t="s">
        <v>127</v>
      </c>
      <c r="O86" s="262"/>
      <c r="P86" s="262"/>
      <c r="Q86" s="262"/>
      <c r="R86" s="40"/>
    </row>
    <row r="87" spans="2:65" s="1" customFormat="1" ht="10.35" customHeight="1"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40"/>
    </row>
    <row r="88" spans="2:65" s="1" customFormat="1" ht="29.25" customHeight="1">
      <c r="B88" s="38"/>
      <c r="C88" s="125" t="s">
        <v>128</v>
      </c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246">
        <f>N120</f>
        <v>0</v>
      </c>
      <c r="O88" s="263"/>
      <c r="P88" s="263"/>
      <c r="Q88" s="263"/>
      <c r="R88" s="40"/>
      <c r="AU88" s="22" t="s">
        <v>129</v>
      </c>
    </row>
    <row r="89" spans="2:65" s="6" customFormat="1" ht="24.9" customHeight="1">
      <c r="B89" s="126"/>
      <c r="C89" s="127"/>
      <c r="D89" s="128" t="s">
        <v>219</v>
      </c>
      <c r="E89" s="127"/>
      <c r="F89" s="127"/>
      <c r="G89" s="127"/>
      <c r="H89" s="127"/>
      <c r="I89" s="127"/>
      <c r="J89" s="127"/>
      <c r="K89" s="127"/>
      <c r="L89" s="127"/>
      <c r="M89" s="127"/>
      <c r="N89" s="264">
        <f>N121</f>
        <v>0</v>
      </c>
      <c r="O89" s="265"/>
      <c r="P89" s="265"/>
      <c r="Q89" s="265"/>
      <c r="R89" s="129"/>
    </row>
    <row r="90" spans="2:65" s="7" customFormat="1" ht="19.95" customHeight="1">
      <c r="B90" s="130"/>
      <c r="C90" s="131"/>
      <c r="D90" s="105" t="s">
        <v>220</v>
      </c>
      <c r="E90" s="131"/>
      <c r="F90" s="131"/>
      <c r="G90" s="131"/>
      <c r="H90" s="131"/>
      <c r="I90" s="131"/>
      <c r="J90" s="131"/>
      <c r="K90" s="131"/>
      <c r="L90" s="131"/>
      <c r="M90" s="131"/>
      <c r="N90" s="242">
        <f>N122</f>
        <v>0</v>
      </c>
      <c r="O90" s="266"/>
      <c r="P90" s="266"/>
      <c r="Q90" s="266"/>
      <c r="R90" s="132"/>
    </row>
    <row r="91" spans="2:65" s="7" customFormat="1" ht="19.95" customHeight="1">
      <c r="B91" s="130"/>
      <c r="C91" s="131"/>
      <c r="D91" s="105" t="s">
        <v>221</v>
      </c>
      <c r="E91" s="131"/>
      <c r="F91" s="131"/>
      <c r="G91" s="131"/>
      <c r="H91" s="131"/>
      <c r="I91" s="131"/>
      <c r="J91" s="131"/>
      <c r="K91" s="131"/>
      <c r="L91" s="131"/>
      <c r="M91" s="131"/>
      <c r="N91" s="242">
        <f>N190</f>
        <v>0</v>
      </c>
      <c r="O91" s="266"/>
      <c r="P91" s="266"/>
      <c r="Q91" s="266"/>
      <c r="R91" s="132"/>
    </row>
    <row r="92" spans="2:65" s="7" customFormat="1" ht="19.95" customHeight="1">
      <c r="B92" s="130"/>
      <c r="C92" s="131"/>
      <c r="D92" s="105" t="s">
        <v>476</v>
      </c>
      <c r="E92" s="131"/>
      <c r="F92" s="131"/>
      <c r="G92" s="131"/>
      <c r="H92" s="131"/>
      <c r="I92" s="131"/>
      <c r="J92" s="131"/>
      <c r="K92" s="131"/>
      <c r="L92" s="131"/>
      <c r="M92" s="131"/>
      <c r="N92" s="242">
        <f>N203</f>
        <v>0</v>
      </c>
      <c r="O92" s="266"/>
      <c r="P92" s="266"/>
      <c r="Q92" s="266"/>
      <c r="R92" s="132"/>
    </row>
    <row r="93" spans="2:65" s="7" customFormat="1" ht="19.95" customHeight="1">
      <c r="B93" s="130"/>
      <c r="C93" s="131"/>
      <c r="D93" s="105" t="s">
        <v>227</v>
      </c>
      <c r="E93" s="131"/>
      <c r="F93" s="131"/>
      <c r="G93" s="131"/>
      <c r="H93" s="131"/>
      <c r="I93" s="131"/>
      <c r="J93" s="131"/>
      <c r="K93" s="131"/>
      <c r="L93" s="131"/>
      <c r="M93" s="131"/>
      <c r="N93" s="242">
        <f>N221</f>
        <v>0</v>
      </c>
      <c r="O93" s="266"/>
      <c r="P93" s="266"/>
      <c r="Q93" s="266"/>
      <c r="R93" s="132"/>
    </row>
    <row r="94" spans="2:65" s="1" customFormat="1" ht="21.75" customHeight="1">
      <c r="B94" s="38"/>
      <c r="C94" s="39"/>
      <c r="D94" s="39"/>
      <c r="E94" s="39"/>
      <c r="F94" s="39"/>
      <c r="G94" s="39"/>
      <c r="H94" s="39"/>
      <c r="I94" s="39"/>
      <c r="J94" s="39"/>
      <c r="K94" s="39"/>
      <c r="L94" s="39"/>
      <c r="M94" s="39"/>
      <c r="N94" s="39"/>
      <c r="O94" s="39"/>
      <c r="P94" s="39"/>
      <c r="Q94" s="39"/>
      <c r="R94" s="40"/>
    </row>
    <row r="95" spans="2:65" s="1" customFormat="1" ht="29.25" customHeight="1">
      <c r="B95" s="38"/>
      <c r="C95" s="125" t="s">
        <v>132</v>
      </c>
      <c r="D95" s="39"/>
      <c r="E95" s="39"/>
      <c r="F95" s="39"/>
      <c r="G95" s="39"/>
      <c r="H95" s="39"/>
      <c r="I95" s="39"/>
      <c r="J95" s="39"/>
      <c r="K95" s="39"/>
      <c r="L95" s="39"/>
      <c r="M95" s="39"/>
      <c r="N95" s="263">
        <f>ROUND(N96+N97+N98+N99+N100+N101,2)</f>
        <v>0</v>
      </c>
      <c r="O95" s="267"/>
      <c r="P95" s="267"/>
      <c r="Q95" s="267"/>
      <c r="R95" s="40"/>
      <c r="T95" s="133"/>
      <c r="U95" s="134" t="s">
        <v>42</v>
      </c>
    </row>
    <row r="96" spans="2:65" s="1" customFormat="1" ht="18" customHeight="1">
      <c r="B96" s="135"/>
      <c r="C96" s="136"/>
      <c r="D96" s="243" t="s">
        <v>133</v>
      </c>
      <c r="E96" s="268"/>
      <c r="F96" s="268"/>
      <c r="G96" s="268"/>
      <c r="H96" s="268"/>
      <c r="I96" s="136"/>
      <c r="J96" s="136"/>
      <c r="K96" s="136"/>
      <c r="L96" s="136"/>
      <c r="M96" s="136"/>
      <c r="N96" s="241">
        <f>ROUND(N88*T96,2)</f>
        <v>0</v>
      </c>
      <c r="O96" s="269"/>
      <c r="P96" s="269"/>
      <c r="Q96" s="269"/>
      <c r="R96" s="138"/>
      <c r="S96" s="139"/>
      <c r="T96" s="140"/>
      <c r="U96" s="141" t="s">
        <v>43</v>
      </c>
      <c r="V96" s="139"/>
      <c r="W96" s="139"/>
      <c r="X96" s="139"/>
      <c r="Y96" s="139"/>
      <c r="Z96" s="139"/>
      <c r="AA96" s="139"/>
      <c r="AB96" s="139"/>
      <c r="AC96" s="139"/>
      <c r="AD96" s="139"/>
      <c r="AE96" s="139"/>
      <c r="AF96" s="139"/>
      <c r="AG96" s="139"/>
      <c r="AH96" s="139"/>
      <c r="AI96" s="139"/>
      <c r="AJ96" s="139"/>
      <c r="AK96" s="139"/>
      <c r="AL96" s="139"/>
      <c r="AM96" s="139"/>
      <c r="AN96" s="139"/>
      <c r="AO96" s="139"/>
      <c r="AP96" s="139"/>
      <c r="AQ96" s="139"/>
      <c r="AR96" s="139"/>
      <c r="AS96" s="139"/>
      <c r="AT96" s="139"/>
      <c r="AU96" s="139"/>
      <c r="AV96" s="139"/>
      <c r="AW96" s="139"/>
      <c r="AX96" s="139"/>
      <c r="AY96" s="142" t="s">
        <v>134</v>
      </c>
      <c r="AZ96" s="139"/>
      <c r="BA96" s="139"/>
      <c r="BB96" s="139"/>
      <c r="BC96" s="139"/>
      <c r="BD96" s="139"/>
      <c r="BE96" s="143">
        <f t="shared" ref="BE96:BE101" si="0">IF(U96="základní",N96,0)</f>
        <v>0</v>
      </c>
      <c r="BF96" s="143">
        <f t="shared" ref="BF96:BF101" si="1">IF(U96="snížená",N96,0)</f>
        <v>0</v>
      </c>
      <c r="BG96" s="143">
        <f t="shared" ref="BG96:BG101" si="2">IF(U96="zákl. přenesená",N96,0)</f>
        <v>0</v>
      </c>
      <c r="BH96" s="143">
        <f t="shared" ref="BH96:BH101" si="3">IF(U96="sníž. přenesená",N96,0)</f>
        <v>0</v>
      </c>
      <c r="BI96" s="143">
        <f t="shared" ref="BI96:BI101" si="4">IF(U96="nulová",N96,0)</f>
        <v>0</v>
      </c>
      <c r="BJ96" s="142" t="s">
        <v>86</v>
      </c>
      <c r="BK96" s="139"/>
      <c r="BL96" s="139"/>
      <c r="BM96" s="139"/>
    </row>
    <row r="97" spans="2:65" s="1" customFormat="1" ht="18" customHeight="1">
      <c r="B97" s="135"/>
      <c r="C97" s="136"/>
      <c r="D97" s="243" t="s">
        <v>135</v>
      </c>
      <c r="E97" s="268"/>
      <c r="F97" s="268"/>
      <c r="G97" s="268"/>
      <c r="H97" s="268"/>
      <c r="I97" s="136"/>
      <c r="J97" s="136"/>
      <c r="K97" s="136"/>
      <c r="L97" s="136"/>
      <c r="M97" s="136"/>
      <c r="N97" s="241">
        <f>ROUND(N88*T97,2)</f>
        <v>0</v>
      </c>
      <c r="O97" s="269"/>
      <c r="P97" s="269"/>
      <c r="Q97" s="269"/>
      <c r="R97" s="138"/>
      <c r="S97" s="139"/>
      <c r="T97" s="140"/>
      <c r="U97" s="141" t="s">
        <v>43</v>
      </c>
      <c r="V97" s="139"/>
      <c r="W97" s="139"/>
      <c r="X97" s="139"/>
      <c r="Y97" s="139"/>
      <c r="Z97" s="139"/>
      <c r="AA97" s="139"/>
      <c r="AB97" s="139"/>
      <c r="AC97" s="139"/>
      <c r="AD97" s="139"/>
      <c r="AE97" s="139"/>
      <c r="AF97" s="139"/>
      <c r="AG97" s="139"/>
      <c r="AH97" s="139"/>
      <c r="AI97" s="139"/>
      <c r="AJ97" s="139"/>
      <c r="AK97" s="139"/>
      <c r="AL97" s="139"/>
      <c r="AM97" s="139"/>
      <c r="AN97" s="139"/>
      <c r="AO97" s="139"/>
      <c r="AP97" s="139"/>
      <c r="AQ97" s="139"/>
      <c r="AR97" s="139"/>
      <c r="AS97" s="139"/>
      <c r="AT97" s="139"/>
      <c r="AU97" s="139"/>
      <c r="AV97" s="139"/>
      <c r="AW97" s="139"/>
      <c r="AX97" s="139"/>
      <c r="AY97" s="142" t="s">
        <v>134</v>
      </c>
      <c r="AZ97" s="139"/>
      <c r="BA97" s="139"/>
      <c r="BB97" s="139"/>
      <c r="BC97" s="139"/>
      <c r="BD97" s="139"/>
      <c r="BE97" s="143">
        <f t="shared" si="0"/>
        <v>0</v>
      </c>
      <c r="BF97" s="143">
        <f t="shared" si="1"/>
        <v>0</v>
      </c>
      <c r="BG97" s="143">
        <f t="shared" si="2"/>
        <v>0</v>
      </c>
      <c r="BH97" s="143">
        <f t="shared" si="3"/>
        <v>0</v>
      </c>
      <c r="BI97" s="143">
        <f t="shared" si="4"/>
        <v>0</v>
      </c>
      <c r="BJ97" s="142" t="s">
        <v>86</v>
      </c>
      <c r="BK97" s="139"/>
      <c r="BL97" s="139"/>
      <c r="BM97" s="139"/>
    </row>
    <row r="98" spans="2:65" s="1" customFormat="1" ht="18" customHeight="1">
      <c r="B98" s="135"/>
      <c r="C98" s="136"/>
      <c r="D98" s="243" t="s">
        <v>136</v>
      </c>
      <c r="E98" s="268"/>
      <c r="F98" s="268"/>
      <c r="G98" s="268"/>
      <c r="H98" s="268"/>
      <c r="I98" s="136"/>
      <c r="J98" s="136"/>
      <c r="K98" s="136"/>
      <c r="L98" s="136"/>
      <c r="M98" s="136"/>
      <c r="N98" s="241">
        <f>ROUND(N88*T98,2)</f>
        <v>0</v>
      </c>
      <c r="O98" s="269"/>
      <c r="P98" s="269"/>
      <c r="Q98" s="269"/>
      <c r="R98" s="138"/>
      <c r="S98" s="139"/>
      <c r="T98" s="140"/>
      <c r="U98" s="141" t="s">
        <v>43</v>
      </c>
      <c r="V98" s="139"/>
      <c r="W98" s="139"/>
      <c r="X98" s="139"/>
      <c r="Y98" s="139"/>
      <c r="Z98" s="139"/>
      <c r="AA98" s="139"/>
      <c r="AB98" s="139"/>
      <c r="AC98" s="139"/>
      <c r="AD98" s="139"/>
      <c r="AE98" s="139"/>
      <c r="AF98" s="139"/>
      <c r="AG98" s="139"/>
      <c r="AH98" s="139"/>
      <c r="AI98" s="139"/>
      <c r="AJ98" s="139"/>
      <c r="AK98" s="139"/>
      <c r="AL98" s="139"/>
      <c r="AM98" s="139"/>
      <c r="AN98" s="139"/>
      <c r="AO98" s="139"/>
      <c r="AP98" s="139"/>
      <c r="AQ98" s="139"/>
      <c r="AR98" s="139"/>
      <c r="AS98" s="139"/>
      <c r="AT98" s="139"/>
      <c r="AU98" s="139"/>
      <c r="AV98" s="139"/>
      <c r="AW98" s="139"/>
      <c r="AX98" s="139"/>
      <c r="AY98" s="142" t="s">
        <v>134</v>
      </c>
      <c r="AZ98" s="139"/>
      <c r="BA98" s="139"/>
      <c r="BB98" s="139"/>
      <c r="BC98" s="139"/>
      <c r="BD98" s="139"/>
      <c r="BE98" s="143">
        <f t="shared" si="0"/>
        <v>0</v>
      </c>
      <c r="BF98" s="143">
        <f t="shared" si="1"/>
        <v>0</v>
      </c>
      <c r="BG98" s="143">
        <f t="shared" si="2"/>
        <v>0</v>
      </c>
      <c r="BH98" s="143">
        <f t="shared" si="3"/>
        <v>0</v>
      </c>
      <c r="BI98" s="143">
        <f t="shared" si="4"/>
        <v>0</v>
      </c>
      <c r="BJ98" s="142" t="s">
        <v>86</v>
      </c>
      <c r="BK98" s="139"/>
      <c r="BL98" s="139"/>
      <c r="BM98" s="139"/>
    </row>
    <row r="99" spans="2:65" s="1" customFormat="1" ht="18" customHeight="1">
      <c r="B99" s="135"/>
      <c r="C99" s="136"/>
      <c r="D99" s="243" t="s">
        <v>137</v>
      </c>
      <c r="E99" s="268"/>
      <c r="F99" s="268"/>
      <c r="G99" s="268"/>
      <c r="H99" s="268"/>
      <c r="I99" s="136"/>
      <c r="J99" s="136"/>
      <c r="K99" s="136"/>
      <c r="L99" s="136"/>
      <c r="M99" s="136"/>
      <c r="N99" s="241">
        <f>ROUND(N88*T99,2)</f>
        <v>0</v>
      </c>
      <c r="O99" s="269"/>
      <c r="P99" s="269"/>
      <c r="Q99" s="269"/>
      <c r="R99" s="138"/>
      <c r="S99" s="139"/>
      <c r="T99" s="140"/>
      <c r="U99" s="141" t="s">
        <v>43</v>
      </c>
      <c r="V99" s="139"/>
      <c r="W99" s="139"/>
      <c r="X99" s="139"/>
      <c r="Y99" s="139"/>
      <c r="Z99" s="139"/>
      <c r="AA99" s="139"/>
      <c r="AB99" s="139"/>
      <c r="AC99" s="139"/>
      <c r="AD99" s="139"/>
      <c r="AE99" s="139"/>
      <c r="AF99" s="139"/>
      <c r="AG99" s="139"/>
      <c r="AH99" s="139"/>
      <c r="AI99" s="139"/>
      <c r="AJ99" s="139"/>
      <c r="AK99" s="139"/>
      <c r="AL99" s="139"/>
      <c r="AM99" s="139"/>
      <c r="AN99" s="139"/>
      <c r="AO99" s="139"/>
      <c r="AP99" s="139"/>
      <c r="AQ99" s="139"/>
      <c r="AR99" s="139"/>
      <c r="AS99" s="139"/>
      <c r="AT99" s="139"/>
      <c r="AU99" s="139"/>
      <c r="AV99" s="139"/>
      <c r="AW99" s="139"/>
      <c r="AX99" s="139"/>
      <c r="AY99" s="142" t="s">
        <v>134</v>
      </c>
      <c r="AZ99" s="139"/>
      <c r="BA99" s="139"/>
      <c r="BB99" s="139"/>
      <c r="BC99" s="139"/>
      <c r="BD99" s="139"/>
      <c r="BE99" s="143">
        <f t="shared" si="0"/>
        <v>0</v>
      </c>
      <c r="BF99" s="143">
        <f t="shared" si="1"/>
        <v>0</v>
      </c>
      <c r="BG99" s="143">
        <f t="shared" si="2"/>
        <v>0</v>
      </c>
      <c r="BH99" s="143">
        <f t="shared" si="3"/>
        <v>0</v>
      </c>
      <c r="BI99" s="143">
        <f t="shared" si="4"/>
        <v>0</v>
      </c>
      <c r="BJ99" s="142" t="s">
        <v>86</v>
      </c>
      <c r="BK99" s="139"/>
      <c r="BL99" s="139"/>
      <c r="BM99" s="139"/>
    </row>
    <row r="100" spans="2:65" s="1" customFormat="1" ht="18" customHeight="1">
      <c r="B100" s="135"/>
      <c r="C100" s="136"/>
      <c r="D100" s="243" t="s">
        <v>138</v>
      </c>
      <c r="E100" s="268"/>
      <c r="F100" s="268"/>
      <c r="G100" s="268"/>
      <c r="H100" s="268"/>
      <c r="I100" s="136"/>
      <c r="J100" s="136"/>
      <c r="K100" s="136"/>
      <c r="L100" s="136"/>
      <c r="M100" s="136"/>
      <c r="N100" s="241">
        <f>ROUND(N88*T100,2)</f>
        <v>0</v>
      </c>
      <c r="O100" s="269"/>
      <c r="P100" s="269"/>
      <c r="Q100" s="269"/>
      <c r="R100" s="138"/>
      <c r="S100" s="139"/>
      <c r="T100" s="140"/>
      <c r="U100" s="141" t="s">
        <v>43</v>
      </c>
      <c r="V100" s="139"/>
      <c r="W100" s="139"/>
      <c r="X100" s="139"/>
      <c r="Y100" s="139"/>
      <c r="Z100" s="139"/>
      <c r="AA100" s="139"/>
      <c r="AB100" s="139"/>
      <c r="AC100" s="139"/>
      <c r="AD100" s="139"/>
      <c r="AE100" s="139"/>
      <c r="AF100" s="139"/>
      <c r="AG100" s="139"/>
      <c r="AH100" s="139"/>
      <c r="AI100" s="139"/>
      <c r="AJ100" s="139"/>
      <c r="AK100" s="139"/>
      <c r="AL100" s="139"/>
      <c r="AM100" s="139"/>
      <c r="AN100" s="139"/>
      <c r="AO100" s="139"/>
      <c r="AP100" s="139"/>
      <c r="AQ100" s="139"/>
      <c r="AR100" s="139"/>
      <c r="AS100" s="139"/>
      <c r="AT100" s="139"/>
      <c r="AU100" s="139"/>
      <c r="AV100" s="139"/>
      <c r="AW100" s="139"/>
      <c r="AX100" s="139"/>
      <c r="AY100" s="142" t="s">
        <v>134</v>
      </c>
      <c r="AZ100" s="139"/>
      <c r="BA100" s="139"/>
      <c r="BB100" s="139"/>
      <c r="BC100" s="139"/>
      <c r="BD100" s="139"/>
      <c r="BE100" s="143">
        <f t="shared" si="0"/>
        <v>0</v>
      </c>
      <c r="BF100" s="143">
        <f t="shared" si="1"/>
        <v>0</v>
      </c>
      <c r="BG100" s="143">
        <f t="shared" si="2"/>
        <v>0</v>
      </c>
      <c r="BH100" s="143">
        <f t="shared" si="3"/>
        <v>0</v>
      </c>
      <c r="BI100" s="143">
        <f t="shared" si="4"/>
        <v>0</v>
      </c>
      <c r="BJ100" s="142" t="s">
        <v>86</v>
      </c>
      <c r="BK100" s="139"/>
      <c r="BL100" s="139"/>
      <c r="BM100" s="139"/>
    </row>
    <row r="101" spans="2:65" s="1" customFormat="1" ht="18" customHeight="1">
      <c r="B101" s="135"/>
      <c r="C101" s="136"/>
      <c r="D101" s="137" t="s">
        <v>139</v>
      </c>
      <c r="E101" s="136"/>
      <c r="F101" s="136"/>
      <c r="G101" s="136"/>
      <c r="H101" s="136"/>
      <c r="I101" s="136"/>
      <c r="J101" s="136"/>
      <c r="K101" s="136"/>
      <c r="L101" s="136"/>
      <c r="M101" s="136"/>
      <c r="N101" s="241">
        <f>ROUND(N88*T101,2)</f>
        <v>0</v>
      </c>
      <c r="O101" s="269"/>
      <c r="P101" s="269"/>
      <c r="Q101" s="269"/>
      <c r="R101" s="138"/>
      <c r="S101" s="139"/>
      <c r="T101" s="144"/>
      <c r="U101" s="145" t="s">
        <v>43</v>
      </c>
      <c r="V101" s="139"/>
      <c r="W101" s="139"/>
      <c r="X101" s="139"/>
      <c r="Y101" s="139"/>
      <c r="Z101" s="139"/>
      <c r="AA101" s="139"/>
      <c r="AB101" s="139"/>
      <c r="AC101" s="139"/>
      <c r="AD101" s="139"/>
      <c r="AE101" s="139"/>
      <c r="AF101" s="139"/>
      <c r="AG101" s="139"/>
      <c r="AH101" s="139"/>
      <c r="AI101" s="139"/>
      <c r="AJ101" s="139"/>
      <c r="AK101" s="139"/>
      <c r="AL101" s="139"/>
      <c r="AM101" s="139"/>
      <c r="AN101" s="139"/>
      <c r="AO101" s="139"/>
      <c r="AP101" s="139"/>
      <c r="AQ101" s="139"/>
      <c r="AR101" s="139"/>
      <c r="AS101" s="139"/>
      <c r="AT101" s="139"/>
      <c r="AU101" s="139"/>
      <c r="AV101" s="139"/>
      <c r="AW101" s="139"/>
      <c r="AX101" s="139"/>
      <c r="AY101" s="142" t="s">
        <v>140</v>
      </c>
      <c r="AZ101" s="139"/>
      <c r="BA101" s="139"/>
      <c r="BB101" s="139"/>
      <c r="BC101" s="139"/>
      <c r="BD101" s="139"/>
      <c r="BE101" s="143">
        <f t="shared" si="0"/>
        <v>0</v>
      </c>
      <c r="BF101" s="143">
        <f t="shared" si="1"/>
        <v>0</v>
      </c>
      <c r="BG101" s="143">
        <f t="shared" si="2"/>
        <v>0</v>
      </c>
      <c r="BH101" s="143">
        <f t="shared" si="3"/>
        <v>0</v>
      </c>
      <c r="BI101" s="143">
        <f t="shared" si="4"/>
        <v>0</v>
      </c>
      <c r="BJ101" s="142" t="s">
        <v>86</v>
      </c>
      <c r="BK101" s="139"/>
      <c r="BL101" s="139"/>
      <c r="BM101" s="139"/>
    </row>
    <row r="102" spans="2:65" s="1" customFormat="1" ht="12"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39"/>
      <c r="M102" s="39"/>
      <c r="N102" s="39"/>
      <c r="O102" s="39"/>
      <c r="P102" s="39"/>
      <c r="Q102" s="39"/>
      <c r="R102" s="40"/>
    </row>
    <row r="103" spans="2:65" s="1" customFormat="1" ht="29.25" customHeight="1">
      <c r="B103" s="38"/>
      <c r="C103" s="116" t="s">
        <v>114</v>
      </c>
      <c r="D103" s="117"/>
      <c r="E103" s="117"/>
      <c r="F103" s="117"/>
      <c r="G103" s="117"/>
      <c r="H103" s="117"/>
      <c r="I103" s="117"/>
      <c r="J103" s="117"/>
      <c r="K103" s="117"/>
      <c r="L103" s="247">
        <f>ROUND(SUM(N88+N95),2)</f>
        <v>0</v>
      </c>
      <c r="M103" s="247"/>
      <c r="N103" s="247"/>
      <c r="O103" s="247"/>
      <c r="P103" s="247"/>
      <c r="Q103" s="247"/>
      <c r="R103" s="40"/>
    </row>
    <row r="104" spans="2:65" s="1" customFormat="1" ht="6.9" customHeight="1">
      <c r="B104" s="62"/>
      <c r="C104" s="63"/>
      <c r="D104" s="63"/>
      <c r="E104" s="63"/>
      <c r="F104" s="63"/>
      <c r="G104" s="63"/>
      <c r="H104" s="63"/>
      <c r="I104" s="63"/>
      <c r="J104" s="63"/>
      <c r="K104" s="63"/>
      <c r="L104" s="63"/>
      <c r="M104" s="63"/>
      <c r="N104" s="63"/>
      <c r="O104" s="63"/>
      <c r="P104" s="63"/>
      <c r="Q104" s="63"/>
      <c r="R104" s="64"/>
    </row>
    <row r="108" spans="2:65" s="1" customFormat="1" ht="6.9" customHeight="1">
      <c r="B108" s="65"/>
      <c r="C108" s="66"/>
      <c r="D108" s="66"/>
      <c r="E108" s="66"/>
      <c r="F108" s="66"/>
      <c r="G108" s="66"/>
      <c r="H108" s="66"/>
      <c r="I108" s="66"/>
      <c r="J108" s="66"/>
      <c r="K108" s="66"/>
      <c r="L108" s="66"/>
      <c r="M108" s="66"/>
      <c r="N108" s="66"/>
      <c r="O108" s="66"/>
      <c r="P108" s="66"/>
      <c r="Q108" s="66"/>
      <c r="R108" s="67"/>
    </row>
    <row r="109" spans="2:65" s="1" customFormat="1" ht="36.9" customHeight="1">
      <c r="B109" s="38"/>
      <c r="C109" s="207" t="s">
        <v>141</v>
      </c>
      <c r="D109" s="252"/>
      <c r="E109" s="252"/>
      <c r="F109" s="252"/>
      <c r="G109" s="252"/>
      <c r="H109" s="252"/>
      <c r="I109" s="252"/>
      <c r="J109" s="252"/>
      <c r="K109" s="252"/>
      <c r="L109" s="252"/>
      <c r="M109" s="252"/>
      <c r="N109" s="252"/>
      <c r="O109" s="252"/>
      <c r="P109" s="252"/>
      <c r="Q109" s="252"/>
      <c r="R109" s="40"/>
    </row>
    <row r="110" spans="2:65" s="1" customFormat="1" ht="6.9" customHeight="1"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39"/>
      <c r="M110" s="39"/>
      <c r="N110" s="39"/>
      <c r="O110" s="39"/>
      <c r="P110" s="39"/>
      <c r="Q110" s="39"/>
      <c r="R110" s="40"/>
    </row>
    <row r="111" spans="2:65" s="1" customFormat="1" ht="30" customHeight="1">
      <c r="B111" s="38"/>
      <c r="C111" s="33" t="s">
        <v>19</v>
      </c>
      <c r="D111" s="39"/>
      <c r="E111" s="39"/>
      <c r="F111" s="250" t="str">
        <f>F6</f>
        <v>Mycí plocha pro zemědělskou techniku</v>
      </c>
      <c r="G111" s="251"/>
      <c r="H111" s="251"/>
      <c r="I111" s="251"/>
      <c r="J111" s="251"/>
      <c r="K111" s="251"/>
      <c r="L111" s="251"/>
      <c r="M111" s="251"/>
      <c r="N111" s="251"/>
      <c r="O111" s="251"/>
      <c r="P111" s="251"/>
      <c r="Q111" s="39"/>
      <c r="R111" s="40"/>
    </row>
    <row r="112" spans="2:65" s="1" customFormat="1" ht="36.9" customHeight="1">
      <c r="B112" s="38"/>
      <c r="C112" s="72" t="s">
        <v>122</v>
      </c>
      <c r="D112" s="39"/>
      <c r="E112" s="39"/>
      <c r="F112" s="227" t="str">
        <f>F7</f>
        <v>SO-01c - Jímky</v>
      </c>
      <c r="G112" s="252"/>
      <c r="H112" s="252"/>
      <c r="I112" s="252"/>
      <c r="J112" s="252"/>
      <c r="K112" s="252"/>
      <c r="L112" s="252"/>
      <c r="M112" s="252"/>
      <c r="N112" s="252"/>
      <c r="O112" s="252"/>
      <c r="P112" s="252"/>
      <c r="Q112" s="39"/>
      <c r="R112" s="40"/>
    </row>
    <row r="113" spans="2:65" s="1" customFormat="1" ht="6.9" customHeight="1"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39"/>
      <c r="M113" s="39"/>
      <c r="N113" s="39"/>
      <c r="O113" s="39"/>
      <c r="P113" s="39"/>
      <c r="Q113" s="39"/>
      <c r="R113" s="40"/>
    </row>
    <row r="114" spans="2:65" s="1" customFormat="1" ht="18" customHeight="1">
      <c r="B114" s="38"/>
      <c r="C114" s="33" t="s">
        <v>23</v>
      </c>
      <c r="D114" s="39"/>
      <c r="E114" s="39"/>
      <c r="F114" s="31" t="str">
        <f>F9</f>
        <v>Kladruby nad Labem</v>
      </c>
      <c r="G114" s="39"/>
      <c r="H114" s="39"/>
      <c r="I114" s="39"/>
      <c r="J114" s="39"/>
      <c r="K114" s="33" t="s">
        <v>25</v>
      </c>
      <c r="L114" s="39"/>
      <c r="M114" s="254" t="str">
        <f>IF(O9="","",O9)</f>
        <v>29. 7. 2018</v>
      </c>
      <c r="N114" s="254"/>
      <c r="O114" s="254"/>
      <c r="P114" s="254"/>
      <c r="Q114" s="39"/>
      <c r="R114" s="40"/>
    </row>
    <row r="115" spans="2:65" s="1" customFormat="1" ht="6.9" customHeight="1"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39"/>
      <c r="M115" s="39"/>
      <c r="N115" s="39"/>
      <c r="O115" s="39"/>
      <c r="P115" s="39"/>
      <c r="Q115" s="39"/>
      <c r="R115" s="40"/>
    </row>
    <row r="116" spans="2:65" s="1" customFormat="1" ht="13.2">
      <c r="B116" s="38"/>
      <c r="C116" s="33" t="s">
        <v>27</v>
      </c>
      <c r="D116" s="39"/>
      <c r="E116" s="39"/>
      <c r="F116" s="31" t="str">
        <f>E12</f>
        <v>Národní hřebčín Kladruby nad Labem</v>
      </c>
      <c r="G116" s="39"/>
      <c r="H116" s="39"/>
      <c r="I116" s="39"/>
      <c r="J116" s="39"/>
      <c r="K116" s="33" t="s">
        <v>33</v>
      </c>
      <c r="L116" s="39"/>
      <c r="M116" s="211" t="str">
        <f>E18</f>
        <v>Ing. Miroslav Vraný</v>
      </c>
      <c r="N116" s="211"/>
      <c r="O116" s="211"/>
      <c r="P116" s="211"/>
      <c r="Q116" s="211"/>
      <c r="R116" s="40"/>
    </row>
    <row r="117" spans="2:65" s="1" customFormat="1" ht="14.4" customHeight="1">
      <c r="B117" s="38"/>
      <c r="C117" s="33" t="s">
        <v>31</v>
      </c>
      <c r="D117" s="39"/>
      <c r="E117" s="39"/>
      <c r="F117" s="31" t="str">
        <f>IF(E15="","",E15)</f>
        <v>Vyplň údaj</v>
      </c>
      <c r="G117" s="39"/>
      <c r="H117" s="39"/>
      <c r="I117" s="39"/>
      <c r="J117" s="39"/>
      <c r="K117" s="33" t="s">
        <v>36</v>
      </c>
      <c r="L117" s="39"/>
      <c r="M117" s="211" t="str">
        <f>E21</f>
        <v xml:space="preserve"> </v>
      </c>
      <c r="N117" s="211"/>
      <c r="O117" s="211"/>
      <c r="P117" s="211"/>
      <c r="Q117" s="211"/>
      <c r="R117" s="40"/>
    </row>
    <row r="118" spans="2:65" s="1" customFormat="1" ht="10.35" customHeight="1"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39"/>
      <c r="M118" s="39"/>
      <c r="N118" s="39"/>
      <c r="O118" s="39"/>
      <c r="P118" s="39"/>
      <c r="Q118" s="39"/>
      <c r="R118" s="40"/>
    </row>
    <row r="119" spans="2:65" s="8" customFormat="1" ht="29.25" customHeight="1">
      <c r="B119" s="146"/>
      <c r="C119" s="147" t="s">
        <v>142</v>
      </c>
      <c r="D119" s="148" t="s">
        <v>143</v>
      </c>
      <c r="E119" s="148" t="s">
        <v>60</v>
      </c>
      <c r="F119" s="270" t="s">
        <v>144</v>
      </c>
      <c r="G119" s="270"/>
      <c r="H119" s="270"/>
      <c r="I119" s="270"/>
      <c r="J119" s="148" t="s">
        <v>145</v>
      </c>
      <c r="K119" s="148" t="s">
        <v>146</v>
      </c>
      <c r="L119" s="270" t="s">
        <v>147</v>
      </c>
      <c r="M119" s="270"/>
      <c r="N119" s="270" t="s">
        <v>127</v>
      </c>
      <c r="O119" s="270"/>
      <c r="P119" s="270"/>
      <c r="Q119" s="271"/>
      <c r="R119" s="149"/>
      <c r="T119" s="79" t="s">
        <v>148</v>
      </c>
      <c r="U119" s="80" t="s">
        <v>42</v>
      </c>
      <c r="V119" s="80" t="s">
        <v>149</v>
      </c>
      <c r="W119" s="80" t="s">
        <v>150</v>
      </c>
      <c r="X119" s="80" t="s">
        <v>151</v>
      </c>
      <c r="Y119" s="80" t="s">
        <v>152</v>
      </c>
      <c r="Z119" s="80" t="s">
        <v>153</v>
      </c>
      <c r="AA119" s="81" t="s">
        <v>154</v>
      </c>
    </row>
    <row r="120" spans="2:65" s="1" customFormat="1" ht="29.25" customHeight="1">
      <c r="B120" s="38"/>
      <c r="C120" s="83" t="s">
        <v>124</v>
      </c>
      <c r="D120" s="39"/>
      <c r="E120" s="39"/>
      <c r="F120" s="39"/>
      <c r="G120" s="39"/>
      <c r="H120" s="39"/>
      <c r="I120" s="39"/>
      <c r="J120" s="39"/>
      <c r="K120" s="39"/>
      <c r="L120" s="39"/>
      <c r="M120" s="39"/>
      <c r="N120" s="284">
        <f>BK120</f>
        <v>0</v>
      </c>
      <c r="O120" s="285"/>
      <c r="P120" s="285"/>
      <c r="Q120" s="285"/>
      <c r="R120" s="40"/>
      <c r="T120" s="82"/>
      <c r="U120" s="54"/>
      <c r="V120" s="54"/>
      <c r="W120" s="150">
        <f>W121+W223</f>
        <v>0</v>
      </c>
      <c r="X120" s="54"/>
      <c r="Y120" s="150">
        <f>Y121+Y223</f>
        <v>32.521206000000006</v>
      </c>
      <c r="Z120" s="54"/>
      <c r="AA120" s="151">
        <f>AA121+AA223</f>
        <v>12.18</v>
      </c>
      <c r="AT120" s="22" t="s">
        <v>77</v>
      </c>
      <c r="AU120" s="22" t="s">
        <v>129</v>
      </c>
      <c r="BK120" s="152">
        <f>BK121+BK223</f>
        <v>0</v>
      </c>
    </row>
    <row r="121" spans="2:65" s="9" customFormat="1" ht="37.35" customHeight="1">
      <c r="B121" s="153"/>
      <c r="C121" s="154"/>
      <c r="D121" s="155" t="s">
        <v>219</v>
      </c>
      <c r="E121" s="155"/>
      <c r="F121" s="155"/>
      <c r="G121" s="155"/>
      <c r="H121" s="155"/>
      <c r="I121" s="155"/>
      <c r="J121" s="155"/>
      <c r="K121" s="155"/>
      <c r="L121" s="155"/>
      <c r="M121" s="155"/>
      <c r="N121" s="286">
        <f>BK121</f>
        <v>0</v>
      </c>
      <c r="O121" s="264"/>
      <c r="P121" s="264"/>
      <c r="Q121" s="264"/>
      <c r="R121" s="156"/>
      <c r="T121" s="157"/>
      <c r="U121" s="154"/>
      <c r="V121" s="154"/>
      <c r="W121" s="158">
        <f>W122+W190+W203+W221</f>
        <v>0</v>
      </c>
      <c r="X121" s="154"/>
      <c r="Y121" s="158">
        <f>Y122+Y190+Y203+Y221</f>
        <v>32.521206000000006</v>
      </c>
      <c r="Z121" s="154"/>
      <c r="AA121" s="159">
        <f>AA122+AA190+AA203+AA221</f>
        <v>12.18</v>
      </c>
      <c r="AR121" s="160" t="s">
        <v>86</v>
      </c>
      <c r="AT121" s="161" t="s">
        <v>77</v>
      </c>
      <c r="AU121" s="161" t="s">
        <v>78</v>
      </c>
      <c r="AY121" s="160" t="s">
        <v>156</v>
      </c>
      <c r="BK121" s="162">
        <f>BK122+BK190+BK203+BK221</f>
        <v>0</v>
      </c>
    </row>
    <row r="122" spans="2:65" s="9" customFormat="1" ht="19.95" customHeight="1">
      <c r="B122" s="153"/>
      <c r="C122" s="154"/>
      <c r="D122" s="163" t="s">
        <v>220</v>
      </c>
      <c r="E122" s="163"/>
      <c r="F122" s="163"/>
      <c r="G122" s="163"/>
      <c r="H122" s="163"/>
      <c r="I122" s="163"/>
      <c r="J122" s="163"/>
      <c r="K122" s="163"/>
      <c r="L122" s="163"/>
      <c r="M122" s="163"/>
      <c r="N122" s="287">
        <f>BK122</f>
        <v>0</v>
      </c>
      <c r="O122" s="288"/>
      <c r="P122" s="288"/>
      <c r="Q122" s="288"/>
      <c r="R122" s="156"/>
      <c r="T122" s="157"/>
      <c r="U122" s="154"/>
      <c r="V122" s="154"/>
      <c r="W122" s="158">
        <f>SUM(W123:W189)</f>
        <v>0</v>
      </c>
      <c r="X122" s="154"/>
      <c r="Y122" s="158">
        <f>SUM(Y123:Y189)</f>
        <v>0.23192600000000002</v>
      </c>
      <c r="Z122" s="154"/>
      <c r="AA122" s="159">
        <f>SUM(AA123:AA189)</f>
        <v>12.18</v>
      </c>
      <c r="AR122" s="160" t="s">
        <v>86</v>
      </c>
      <c r="AT122" s="161" t="s">
        <v>77</v>
      </c>
      <c r="AU122" s="161" t="s">
        <v>86</v>
      </c>
      <c r="AY122" s="160" t="s">
        <v>156</v>
      </c>
      <c r="BK122" s="162">
        <f>SUM(BK123:BK189)</f>
        <v>0</v>
      </c>
    </row>
    <row r="123" spans="2:65" s="1" customFormat="1" ht="34.200000000000003" customHeight="1">
      <c r="B123" s="135"/>
      <c r="C123" s="164" t="s">
        <v>86</v>
      </c>
      <c r="D123" s="164" t="s">
        <v>157</v>
      </c>
      <c r="E123" s="165" t="s">
        <v>231</v>
      </c>
      <c r="F123" s="272" t="s">
        <v>232</v>
      </c>
      <c r="G123" s="272"/>
      <c r="H123" s="272"/>
      <c r="I123" s="272"/>
      <c r="J123" s="166" t="s">
        <v>233</v>
      </c>
      <c r="K123" s="167">
        <v>42</v>
      </c>
      <c r="L123" s="273">
        <v>0</v>
      </c>
      <c r="M123" s="273"/>
      <c r="N123" s="274">
        <f>ROUND(L123*K123,2)</f>
        <v>0</v>
      </c>
      <c r="O123" s="274"/>
      <c r="P123" s="274"/>
      <c r="Q123" s="274"/>
      <c r="R123" s="138"/>
      <c r="T123" s="168" t="s">
        <v>5</v>
      </c>
      <c r="U123" s="47" t="s">
        <v>43</v>
      </c>
      <c r="V123" s="39"/>
      <c r="W123" s="169">
        <f>V123*K123</f>
        <v>0</v>
      </c>
      <c r="X123" s="169">
        <v>0</v>
      </c>
      <c r="Y123" s="169">
        <f>X123*K123</f>
        <v>0</v>
      </c>
      <c r="Z123" s="169">
        <v>0.28999999999999998</v>
      </c>
      <c r="AA123" s="170">
        <f>Z123*K123</f>
        <v>12.18</v>
      </c>
      <c r="AR123" s="22" t="s">
        <v>184</v>
      </c>
      <c r="AT123" s="22" t="s">
        <v>157</v>
      </c>
      <c r="AU123" s="22" t="s">
        <v>120</v>
      </c>
      <c r="AY123" s="22" t="s">
        <v>156</v>
      </c>
      <c r="BE123" s="109">
        <f>IF(U123="základní",N123,0)</f>
        <v>0</v>
      </c>
      <c r="BF123" s="109">
        <f>IF(U123="snížená",N123,0)</f>
        <v>0</v>
      </c>
      <c r="BG123" s="109">
        <f>IF(U123="zákl. přenesená",N123,0)</f>
        <v>0</v>
      </c>
      <c r="BH123" s="109">
        <f>IF(U123="sníž. přenesená",N123,0)</f>
        <v>0</v>
      </c>
      <c r="BI123" s="109">
        <f>IF(U123="nulová",N123,0)</f>
        <v>0</v>
      </c>
      <c r="BJ123" s="22" t="s">
        <v>86</v>
      </c>
      <c r="BK123" s="109">
        <f>ROUND(L123*K123,2)</f>
        <v>0</v>
      </c>
      <c r="BL123" s="22" t="s">
        <v>184</v>
      </c>
      <c r="BM123" s="22" t="s">
        <v>477</v>
      </c>
    </row>
    <row r="124" spans="2:65" s="10" customFormat="1" ht="22.8" customHeight="1">
      <c r="B124" s="175"/>
      <c r="C124" s="176"/>
      <c r="D124" s="176"/>
      <c r="E124" s="177" t="s">
        <v>5</v>
      </c>
      <c r="F124" s="278" t="s">
        <v>478</v>
      </c>
      <c r="G124" s="279"/>
      <c r="H124" s="279"/>
      <c r="I124" s="279"/>
      <c r="J124" s="176"/>
      <c r="K124" s="177" t="s">
        <v>5</v>
      </c>
      <c r="L124" s="176"/>
      <c r="M124" s="176"/>
      <c r="N124" s="176"/>
      <c r="O124" s="176"/>
      <c r="P124" s="176"/>
      <c r="Q124" s="176"/>
      <c r="R124" s="178"/>
      <c r="T124" s="179"/>
      <c r="U124" s="176"/>
      <c r="V124" s="176"/>
      <c r="W124" s="176"/>
      <c r="X124" s="176"/>
      <c r="Y124" s="176"/>
      <c r="Z124" s="176"/>
      <c r="AA124" s="180"/>
      <c r="AT124" s="181" t="s">
        <v>169</v>
      </c>
      <c r="AU124" s="181" t="s">
        <v>120</v>
      </c>
      <c r="AV124" s="10" t="s">
        <v>86</v>
      </c>
      <c r="AW124" s="10" t="s">
        <v>35</v>
      </c>
      <c r="AX124" s="10" t="s">
        <v>78</v>
      </c>
      <c r="AY124" s="181" t="s">
        <v>156</v>
      </c>
    </row>
    <row r="125" spans="2:65" s="11" customFormat="1" ht="14.4" customHeight="1">
      <c r="B125" s="182"/>
      <c r="C125" s="183"/>
      <c r="D125" s="183"/>
      <c r="E125" s="184" t="s">
        <v>5</v>
      </c>
      <c r="F125" s="282" t="s">
        <v>479</v>
      </c>
      <c r="G125" s="283"/>
      <c r="H125" s="283"/>
      <c r="I125" s="283"/>
      <c r="J125" s="183"/>
      <c r="K125" s="185">
        <v>16</v>
      </c>
      <c r="L125" s="183"/>
      <c r="M125" s="183"/>
      <c r="N125" s="183"/>
      <c r="O125" s="183"/>
      <c r="P125" s="183"/>
      <c r="Q125" s="183"/>
      <c r="R125" s="186"/>
      <c r="T125" s="187"/>
      <c r="U125" s="183"/>
      <c r="V125" s="183"/>
      <c r="W125" s="183"/>
      <c r="X125" s="183"/>
      <c r="Y125" s="183"/>
      <c r="Z125" s="183"/>
      <c r="AA125" s="188"/>
      <c r="AT125" s="189" t="s">
        <v>169</v>
      </c>
      <c r="AU125" s="189" t="s">
        <v>120</v>
      </c>
      <c r="AV125" s="11" t="s">
        <v>120</v>
      </c>
      <c r="AW125" s="11" t="s">
        <v>35</v>
      </c>
      <c r="AX125" s="11" t="s">
        <v>78</v>
      </c>
      <c r="AY125" s="189" t="s">
        <v>156</v>
      </c>
    </row>
    <row r="126" spans="2:65" s="11" customFormat="1" ht="14.4" customHeight="1">
      <c r="B126" s="182"/>
      <c r="C126" s="183"/>
      <c r="D126" s="183"/>
      <c r="E126" s="184" t="s">
        <v>5</v>
      </c>
      <c r="F126" s="282" t="s">
        <v>480</v>
      </c>
      <c r="G126" s="283"/>
      <c r="H126" s="283"/>
      <c r="I126" s="283"/>
      <c r="J126" s="183"/>
      <c r="K126" s="185">
        <v>18</v>
      </c>
      <c r="L126" s="183"/>
      <c r="M126" s="183"/>
      <c r="N126" s="183"/>
      <c r="O126" s="183"/>
      <c r="P126" s="183"/>
      <c r="Q126" s="183"/>
      <c r="R126" s="186"/>
      <c r="T126" s="187"/>
      <c r="U126" s="183"/>
      <c r="V126" s="183"/>
      <c r="W126" s="183"/>
      <c r="X126" s="183"/>
      <c r="Y126" s="183"/>
      <c r="Z126" s="183"/>
      <c r="AA126" s="188"/>
      <c r="AT126" s="189" t="s">
        <v>169</v>
      </c>
      <c r="AU126" s="189" t="s">
        <v>120</v>
      </c>
      <c r="AV126" s="11" t="s">
        <v>120</v>
      </c>
      <c r="AW126" s="11" t="s">
        <v>35</v>
      </c>
      <c r="AX126" s="11" t="s">
        <v>78</v>
      </c>
      <c r="AY126" s="189" t="s">
        <v>156</v>
      </c>
    </row>
    <row r="127" spans="2:65" s="11" customFormat="1" ht="14.4" customHeight="1">
      <c r="B127" s="182"/>
      <c r="C127" s="183"/>
      <c r="D127" s="183"/>
      <c r="E127" s="184" t="s">
        <v>5</v>
      </c>
      <c r="F127" s="282" t="s">
        <v>481</v>
      </c>
      <c r="G127" s="283"/>
      <c r="H127" s="283"/>
      <c r="I127" s="283"/>
      <c r="J127" s="183"/>
      <c r="K127" s="185">
        <v>8</v>
      </c>
      <c r="L127" s="183"/>
      <c r="M127" s="183"/>
      <c r="N127" s="183"/>
      <c r="O127" s="183"/>
      <c r="P127" s="183"/>
      <c r="Q127" s="183"/>
      <c r="R127" s="186"/>
      <c r="T127" s="187"/>
      <c r="U127" s="183"/>
      <c r="V127" s="183"/>
      <c r="W127" s="183"/>
      <c r="X127" s="183"/>
      <c r="Y127" s="183"/>
      <c r="Z127" s="183"/>
      <c r="AA127" s="188"/>
      <c r="AT127" s="189" t="s">
        <v>169</v>
      </c>
      <c r="AU127" s="189" t="s">
        <v>120</v>
      </c>
      <c r="AV127" s="11" t="s">
        <v>120</v>
      </c>
      <c r="AW127" s="11" t="s">
        <v>35</v>
      </c>
      <c r="AX127" s="11" t="s">
        <v>78</v>
      </c>
      <c r="AY127" s="189" t="s">
        <v>156</v>
      </c>
    </row>
    <row r="128" spans="2:65" s="10" customFormat="1" ht="14.4" customHeight="1">
      <c r="B128" s="175"/>
      <c r="C128" s="176"/>
      <c r="D128" s="176"/>
      <c r="E128" s="177" t="s">
        <v>5</v>
      </c>
      <c r="F128" s="280" t="s">
        <v>416</v>
      </c>
      <c r="G128" s="281"/>
      <c r="H128" s="281"/>
      <c r="I128" s="281"/>
      <c r="J128" s="176"/>
      <c r="K128" s="177" t="s">
        <v>5</v>
      </c>
      <c r="L128" s="176"/>
      <c r="M128" s="176"/>
      <c r="N128" s="176"/>
      <c r="O128" s="176"/>
      <c r="P128" s="176"/>
      <c r="Q128" s="176"/>
      <c r="R128" s="178"/>
      <c r="T128" s="179"/>
      <c r="U128" s="176"/>
      <c r="V128" s="176"/>
      <c r="W128" s="176"/>
      <c r="X128" s="176"/>
      <c r="Y128" s="176"/>
      <c r="Z128" s="176"/>
      <c r="AA128" s="180"/>
      <c r="AT128" s="181" t="s">
        <v>169</v>
      </c>
      <c r="AU128" s="181" t="s">
        <v>120</v>
      </c>
      <c r="AV128" s="10" t="s">
        <v>86</v>
      </c>
      <c r="AW128" s="10" t="s">
        <v>35</v>
      </c>
      <c r="AX128" s="10" t="s">
        <v>78</v>
      </c>
      <c r="AY128" s="181" t="s">
        <v>156</v>
      </c>
    </row>
    <row r="129" spans="2:65" s="12" customFormat="1" ht="14.4" customHeight="1">
      <c r="B129" s="191"/>
      <c r="C129" s="192"/>
      <c r="D129" s="192"/>
      <c r="E129" s="193" t="s">
        <v>5</v>
      </c>
      <c r="F129" s="294" t="s">
        <v>265</v>
      </c>
      <c r="G129" s="295"/>
      <c r="H129" s="295"/>
      <c r="I129" s="295"/>
      <c r="J129" s="192"/>
      <c r="K129" s="194">
        <v>42</v>
      </c>
      <c r="L129" s="192"/>
      <c r="M129" s="192"/>
      <c r="N129" s="192"/>
      <c r="O129" s="192"/>
      <c r="P129" s="192"/>
      <c r="Q129" s="192"/>
      <c r="R129" s="195"/>
      <c r="T129" s="196"/>
      <c r="U129" s="192"/>
      <c r="V129" s="192"/>
      <c r="W129" s="192"/>
      <c r="X129" s="192"/>
      <c r="Y129" s="192"/>
      <c r="Z129" s="192"/>
      <c r="AA129" s="197"/>
      <c r="AT129" s="198" t="s">
        <v>169</v>
      </c>
      <c r="AU129" s="198" t="s">
        <v>120</v>
      </c>
      <c r="AV129" s="12" t="s">
        <v>184</v>
      </c>
      <c r="AW129" s="12" t="s">
        <v>35</v>
      </c>
      <c r="AX129" s="12" t="s">
        <v>86</v>
      </c>
      <c r="AY129" s="198" t="s">
        <v>156</v>
      </c>
    </row>
    <row r="130" spans="2:65" s="1" customFormat="1" ht="22.8" customHeight="1">
      <c r="B130" s="135"/>
      <c r="C130" s="164" t="s">
        <v>120</v>
      </c>
      <c r="D130" s="164" t="s">
        <v>157</v>
      </c>
      <c r="E130" s="165" t="s">
        <v>482</v>
      </c>
      <c r="F130" s="272" t="s">
        <v>483</v>
      </c>
      <c r="G130" s="272"/>
      <c r="H130" s="272"/>
      <c r="I130" s="272"/>
      <c r="J130" s="166" t="s">
        <v>353</v>
      </c>
      <c r="K130" s="167">
        <v>25</v>
      </c>
      <c r="L130" s="273">
        <v>0</v>
      </c>
      <c r="M130" s="273"/>
      <c r="N130" s="274">
        <f>ROUND(L130*K130,2)</f>
        <v>0</v>
      </c>
      <c r="O130" s="274"/>
      <c r="P130" s="274"/>
      <c r="Q130" s="274"/>
      <c r="R130" s="138"/>
      <c r="T130" s="168" t="s">
        <v>5</v>
      </c>
      <c r="U130" s="47" t="s">
        <v>43</v>
      </c>
      <c r="V130" s="39"/>
      <c r="W130" s="169">
        <f>V130*K130</f>
        <v>0</v>
      </c>
      <c r="X130" s="169">
        <v>7.2700000000000004E-3</v>
      </c>
      <c r="Y130" s="169">
        <f>X130*K130</f>
        <v>0.18175000000000002</v>
      </c>
      <c r="Z130" s="169">
        <v>0</v>
      </c>
      <c r="AA130" s="170">
        <f>Z130*K130</f>
        <v>0</v>
      </c>
      <c r="AR130" s="22" t="s">
        <v>184</v>
      </c>
      <c r="AT130" s="22" t="s">
        <v>157</v>
      </c>
      <c r="AU130" s="22" t="s">
        <v>120</v>
      </c>
      <c r="AY130" s="22" t="s">
        <v>156</v>
      </c>
      <c r="BE130" s="109">
        <f>IF(U130="základní",N130,0)</f>
        <v>0</v>
      </c>
      <c r="BF130" s="109">
        <f>IF(U130="snížená",N130,0)</f>
        <v>0</v>
      </c>
      <c r="BG130" s="109">
        <f>IF(U130="zákl. přenesená",N130,0)</f>
        <v>0</v>
      </c>
      <c r="BH130" s="109">
        <f>IF(U130="sníž. přenesená",N130,0)</f>
        <v>0</v>
      </c>
      <c r="BI130" s="109">
        <f>IF(U130="nulová",N130,0)</f>
        <v>0</v>
      </c>
      <c r="BJ130" s="22" t="s">
        <v>86</v>
      </c>
      <c r="BK130" s="109">
        <f>ROUND(L130*K130,2)</f>
        <v>0</v>
      </c>
      <c r="BL130" s="22" t="s">
        <v>184</v>
      </c>
      <c r="BM130" s="22" t="s">
        <v>484</v>
      </c>
    </row>
    <row r="131" spans="2:65" s="11" customFormat="1" ht="14.4" customHeight="1">
      <c r="B131" s="182"/>
      <c r="C131" s="183"/>
      <c r="D131" s="183"/>
      <c r="E131" s="184" t="s">
        <v>5</v>
      </c>
      <c r="F131" s="292" t="s">
        <v>485</v>
      </c>
      <c r="G131" s="293"/>
      <c r="H131" s="293"/>
      <c r="I131" s="293"/>
      <c r="J131" s="183"/>
      <c r="K131" s="185">
        <v>25</v>
      </c>
      <c r="L131" s="183"/>
      <c r="M131" s="183"/>
      <c r="N131" s="183"/>
      <c r="O131" s="183"/>
      <c r="P131" s="183"/>
      <c r="Q131" s="183"/>
      <c r="R131" s="186"/>
      <c r="T131" s="187"/>
      <c r="U131" s="183"/>
      <c r="V131" s="183"/>
      <c r="W131" s="183"/>
      <c r="X131" s="183"/>
      <c r="Y131" s="183"/>
      <c r="Z131" s="183"/>
      <c r="AA131" s="188"/>
      <c r="AT131" s="189" t="s">
        <v>169</v>
      </c>
      <c r="AU131" s="189" t="s">
        <v>120</v>
      </c>
      <c r="AV131" s="11" t="s">
        <v>120</v>
      </c>
      <c r="AW131" s="11" t="s">
        <v>35</v>
      </c>
      <c r="AX131" s="11" t="s">
        <v>86</v>
      </c>
      <c r="AY131" s="189" t="s">
        <v>156</v>
      </c>
    </row>
    <row r="132" spans="2:65" s="1" customFormat="1" ht="34.200000000000003" customHeight="1">
      <c r="B132" s="135"/>
      <c r="C132" s="164" t="s">
        <v>155</v>
      </c>
      <c r="D132" s="164" t="s">
        <v>157</v>
      </c>
      <c r="E132" s="165" t="s">
        <v>486</v>
      </c>
      <c r="F132" s="272" t="s">
        <v>487</v>
      </c>
      <c r="G132" s="272"/>
      <c r="H132" s="272"/>
      <c r="I132" s="272"/>
      <c r="J132" s="166" t="s">
        <v>488</v>
      </c>
      <c r="K132" s="167">
        <v>90</v>
      </c>
      <c r="L132" s="273">
        <v>0</v>
      </c>
      <c r="M132" s="273"/>
      <c r="N132" s="274">
        <f>ROUND(L132*K132,2)</f>
        <v>0</v>
      </c>
      <c r="O132" s="274"/>
      <c r="P132" s="274"/>
      <c r="Q132" s="274"/>
      <c r="R132" s="138"/>
      <c r="T132" s="168" t="s">
        <v>5</v>
      </c>
      <c r="U132" s="47" t="s">
        <v>43</v>
      </c>
      <c r="V132" s="39"/>
      <c r="W132" s="169">
        <f>V132*K132</f>
        <v>0</v>
      </c>
      <c r="X132" s="169">
        <v>0</v>
      </c>
      <c r="Y132" s="169">
        <f>X132*K132</f>
        <v>0</v>
      </c>
      <c r="Z132" s="169">
        <v>0</v>
      </c>
      <c r="AA132" s="170">
        <f>Z132*K132</f>
        <v>0</v>
      </c>
      <c r="AR132" s="22" t="s">
        <v>184</v>
      </c>
      <c r="AT132" s="22" t="s">
        <v>157</v>
      </c>
      <c r="AU132" s="22" t="s">
        <v>120</v>
      </c>
      <c r="AY132" s="22" t="s">
        <v>156</v>
      </c>
      <c r="BE132" s="109">
        <f>IF(U132="základní",N132,0)</f>
        <v>0</v>
      </c>
      <c r="BF132" s="109">
        <f>IF(U132="snížená",N132,0)</f>
        <v>0</v>
      </c>
      <c r="BG132" s="109">
        <f>IF(U132="zákl. přenesená",N132,0)</f>
        <v>0</v>
      </c>
      <c r="BH132" s="109">
        <f>IF(U132="sníž. přenesená",N132,0)</f>
        <v>0</v>
      </c>
      <c r="BI132" s="109">
        <f>IF(U132="nulová",N132,0)</f>
        <v>0</v>
      </c>
      <c r="BJ132" s="22" t="s">
        <v>86</v>
      </c>
      <c r="BK132" s="109">
        <f>ROUND(L132*K132,2)</f>
        <v>0</v>
      </c>
      <c r="BL132" s="22" t="s">
        <v>184</v>
      </c>
      <c r="BM132" s="22" t="s">
        <v>489</v>
      </c>
    </row>
    <row r="133" spans="2:65" s="10" customFormat="1" ht="22.8" customHeight="1">
      <c r="B133" s="175"/>
      <c r="C133" s="176"/>
      <c r="D133" s="176"/>
      <c r="E133" s="177" t="s">
        <v>5</v>
      </c>
      <c r="F133" s="278" t="s">
        <v>490</v>
      </c>
      <c r="G133" s="279"/>
      <c r="H133" s="279"/>
      <c r="I133" s="279"/>
      <c r="J133" s="176"/>
      <c r="K133" s="177" t="s">
        <v>5</v>
      </c>
      <c r="L133" s="176"/>
      <c r="M133" s="176"/>
      <c r="N133" s="176"/>
      <c r="O133" s="176"/>
      <c r="P133" s="176"/>
      <c r="Q133" s="176"/>
      <c r="R133" s="178"/>
      <c r="T133" s="179"/>
      <c r="U133" s="176"/>
      <c r="V133" s="176"/>
      <c r="W133" s="176"/>
      <c r="X133" s="176"/>
      <c r="Y133" s="176"/>
      <c r="Z133" s="176"/>
      <c r="AA133" s="180"/>
      <c r="AT133" s="181" t="s">
        <v>169</v>
      </c>
      <c r="AU133" s="181" t="s">
        <v>120</v>
      </c>
      <c r="AV133" s="10" t="s">
        <v>86</v>
      </c>
      <c r="AW133" s="10" t="s">
        <v>35</v>
      </c>
      <c r="AX133" s="10" t="s">
        <v>78</v>
      </c>
      <c r="AY133" s="181" t="s">
        <v>156</v>
      </c>
    </row>
    <row r="134" spans="2:65" s="10" customFormat="1" ht="22.8" customHeight="1">
      <c r="B134" s="175"/>
      <c r="C134" s="176"/>
      <c r="D134" s="176"/>
      <c r="E134" s="177" t="s">
        <v>5</v>
      </c>
      <c r="F134" s="280" t="s">
        <v>491</v>
      </c>
      <c r="G134" s="281"/>
      <c r="H134" s="281"/>
      <c r="I134" s="281"/>
      <c r="J134" s="176"/>
      <c r="K134" s="177" t="s">
        <v>5</v>
      </c>
      <c r="L134" s="176"/>
      <c r="M134" s="176"/>
      <c r="N134" s="176"/>
      <c r="O134" s="176"/>
      <c r="P134" s="176"/>
      <c r="Q134" s="176"/>
      <c r="R134" s="178"/>
      <c r="T134" s="179"/>
      <c r="U134" s="176"/>
      <c r="V134" s="176"/>
      <c r="W134" s="176"/>
      <c r="X134" s="176"/>
      <c r="Y134" s="176"/>
      <c r="Z134" s="176"/>
      <c r="AA134" s="180"/>
      <c r="AT134" s="181" t="s">
        <v>169</v>
      </c>
      <c r="AU134" s="181" t="s">
        <v>120</v>
      </c>
      <c r="AV134" s="10" t="s">
        <v>86</v>
      </c>
      <c r="AW134" s="10" t="s">
        <v>35</v>
      </c>
      <c r="AX134" s="10" t="s">
        <v>78</v>
      </c>
      <c r="AY134" s="181" t="s">
        <v>156</v>
      </c>
    </row>
    <row r="135" spans="2:65" s="11" customFormat="1" ht="14.4" customHeight="1">
      <c r="B135" s="182"/>
      <c r="C135" s="183"/>
      <c r="D135" s="183"/>
      <c r="E135" s="184" t="s">
        <v>5</v>
      </c>
      <c r="F135" s="282" t="s">
        <v>492</v>
      </c>
      <c r="G135" s="283"/>
      <c r="H135" s="283"/>
      <c r="I135" s="283"/>
      <c r="J135" s="183"/>
      <c r="K135" s="185">
        <v>90</v>
      </c>
      <c r="L135" s="183"/>
      <c r="M135" s="183"/>
      <c r="N135" s="183"/>
      <c r="O135" s="183"/>
      <c r="P135" s="183"/>
      <c r="Q135" s="183"/>
      <c r="R135" s="186"/>
      <c r="T135" s="187"/>
      <c r="U135" s="183"/>
      <c r="V135" s="183"/>
      <c r="W135" s="183"/>
      <c r="X135" s="183"/>
      <c r="Y135" s="183"/>
      <c r="Z135" s="183"/>
      <c r="AA135" s="188"/>
      <c r="AT135" s="189" t="s">
        <v>169</v>
      </c>
      <c r="AU135" s="189" t="s">
        <v>120</v>
      </c>
      <c r="AV135" s="11" t="s">
        <v>120</v>
      </c>
      <c r="AW135" s="11" t="s">
        <v>35</v>
      </c>
      <c r="AX135" s="11" t="s">
        <v>86</v>
      </c>
      <c r="AY135" s="189" t="s">
        <v>156</v>
      </c>
    </row>
    <row r="136" spans="2:65" s="1" customFormat="1" ht="22.8" customHeight="1">
      <c r="B136" s="135"/>
      <c r="C136" s="164" t="s">
        <v>184</v>
      </c>
      <c r="D136" s="164" t="s">
        <v>157</v>
      </c>
      <c r="E136" s="165" t="s">
        <v>493</v>
      </c>
      <c r="F136" s="272" t="s">
        <v>494</v>
      </c>
      <c r="G136" s="272"/>
      <c r="H136" s="272"/>
      <c r="I136" s="272"/>
      <c r="J136" s="166" t="s">
        <v>239</v>
      </c>
      <c r="K136" s="167">
        <v>108.36</v>
      </c>
      <c r="L136" s="273">
        <v>0</v>
      </c>
      <c r="M136" s="273"/>
      <c r="N136" s="274">
        <f>ROUND(L136*K136,2)</f>
        <v>0</v>
      </c>
      <c r="O136" s="274"/>
      <c r="P136" s="274"/>
      <c r="Q136" s="274"/>
      <c r="R136" s="138"/>
      <c r="T136" s="168" t="s">
        <v>5</v>
      </c>
      <c r="U136" s="47" t="s">
        <v>43</v>
      </c>
      <c r="V136" s="39"/>
      <c r="W136" s="169">
        <f>V136*K136</f>
        <v>0</v>
      </c>
      <c r="X136" s="169">
        <v>0</v>
      </c>
      <c r="Y136" s="169">
        <f>X136*K136</f>
        <v>0</v>
      </c>
      <c r="Z136" s="169">
        <v>0</v>
      </c>
      <c r="AA136" s="170">
        <f>Z136*K136</f>
        <v>0</v>
      </c>
      <c r="AR136" s="22" t="s">
        <v>184</v>
      </c>
      <c r="AT136" s="22" t="s">
        <v>157</v>
      </c>
      <c r="AU136" s="22" t="s">
        <v>120</v>
      </c>
      <c r="AY136" s="22" t="s">
        <v>156</v>
      </c>
      <c r="BE136" s="109">
        <f>IF(U136="základní",N136,0)</f>
        <v>0</v>
      </c>
      <c r="BF136" s="109">
        <f>IF(U136="snížená",N136,0)</f>
        <v>0</v>
      </c>
      <c r="BG136" s="109">
        <f>IF(U136="zákl. přenesená",N136,0)</f>
        <v>0</v>
      </c>
      <c r="BH136" s="109">
        <f>IF(U136="sníž. přenesená",N136,0)</f>
        <v>0</v>
      </c>
      <c r="BI136" s="109">
        <f>IF(U136="nulová",N136,0)</f>
        <v>0</v>
      </c>
      <c r="BJ136" s="22" t="s">
        <v>86</v>
      </c>
      <c r="BK136" s="109">
        <f>ROUND(L136*K136,2)</f>
        <v>0</v>
      </c>
      <c r="BL136" s="22" t="s">
        <v>184</v>
      </c>
      <c r="BM136" s="22" t="s">
        <v>495</v>
      </c>
    </row>
    <row r="137" spans="2:65" s="10" customFormat="1" ht="14.4" customHeight="1">
      <c r="B137" s="175"/>
      <c r="C137" s="176"/>
      <c r="D137" s="176"/>
      <c r="E137" s="177" t="s">
        <v>5</v>
      </c>
      <c r="F137" s="278" t="s">
        <v>496</v>
      </c>
      <c r="G137" s="279"/>
      <c r="H137" s="279"/>
      <c r="I137" s="279"/>
      <c r="J137" s="176"/>
      <c r="K137" s="177" t="s">
        <v>5</v>
      </c>
      <c r="L137" s="176"/>
      <c r="M137" s="176"/>
      <c r="N137" s="176"/>
      <c r="O137" s="176"/>
      <c r="P137" s="176"/>
      <c r="Q137" s="176"/>
      <c r="R137" s="178"/>
      <c r="T137" s="179"/>
      <c r="U137" s="176"/>
      <c r="V137" s="176"/>
      <c r="W137" s="176"/>
      <c r="X137" s="176"/>
      <c r="Y137" s="176"/>
      <c r="Z137" s="176"/>
      <c r="AA137" s="180"/>
      <c r="AT137" s="181" t="s">
        <v>169</v>
      </c>
      <c r="AU137" s="181" t="s">
        <v>120</v>
      </c>
      <c r="AV137" s="10" t="s">
        <v>86</v>
      </c>
      <c r="AW137" s="10" t="s">
        <v>35</v>
      </c>
      <c r="AX137" s="10" t="s">
        <v>78</v>
      </c>
      <c r="AY137" s="181" t="s">
        <v>156</v>
      </c>
    </row>
    <row r="138" spans="2:65" s="10" customFormat="1" ht="14.4" customHeight="1">
      <c r="B138" s="175"/>
      <c r="C138" s="176"/>
      <c r="D138" s="176"/>
      <c r="E138" s="177" t="s">
        <v>5</v>
      </c>
      <c r="F138" s="280" t="s">
        <v>497</v>
      </c>
      <c r="G138" s="281"/>
      <c r="H138" s="281"/>
      <c r="I138" s="281"/>
      <c r="J138" s="176"/>
      <c r="K138" s="177" t="s">
        <v>5</v>
      </c>
      <c r="L138" s="176"/>
      <c r="M138" s="176"/>
      <c r="N138" s="176"/>
      <c r="O138" s="176"/>
      <c r="P138" s="176"/>
      <c r="Q138" s="176"/>
      <c r="R138" s="178"/>
      <c r="T138" s="179"/>
      <c r="U138" s="176"/>
      <c r="V138" s="176"/>
      <c r="W138" s="176"/>
      <c r="X138" s="176"/>
      <c r="Y138" s="176"/>
      <c r="Z138" s="176"/>
      <c r="AA138" s="180"/>
      <c r="AT138" s="181" t="s">
        <v>169</v>
      </c>
      <c r="AU138" s="181" t="s">
        <v>120</v>
      </c>
      <c r="AV138" s="10" t="s">
        <v>86</v>
      </c>
      <c r="AW138" s="10" t="s">
        <v>35</v>
      </c>
      <c r="AX138" s="10" t="s">
        <v>78</v>
      </c>
      <c r="AY138" s="181" t="s">
        <v>156</v>
      </c>
    </row>
    <row r="139" spans="2:65" s="11" customFormat="1" ht="14.4" customHeight="1">
      <c r="B139" s="182"/>
      <c r="C139" s="183"/>
      <c r="D139" s="183"/>
      <c r="E139" s="184" t="s">
        <v>5</v>
      </c>
      <c r="F139" s="282" t="s">
        <v>498</v>
      </c>
      <c r="G139" s="283"/>
      <c r="H139" s="283"/>
      <c r="I139" s="283"/>
      <c r="J139" s="183"/>
      <c r="K139" s="185">
        <v>32.64</v>
      </c>
      <c r="L139" s="183"/>
      <c r="M139" s="183"/>
      <c r="N139" s="183"/>
      <c r="O139" s="183"/>
      <c r="P139" s="183"/>
      <c r="Q139" s="183"/>
      <c r="R139" s="186"/>
      <c r="T139" s="187"/>
      <c r="U139" s="183"/>
      <c r="V139" s="183"/>
      <c r="W139" s="183"/>
      <c r="X139" s="183"/>
      <c r="Y139" s="183"/>
      <c r="Z139" s="183"/>
      <c r="AA139" s="188"/>
      <c r="AT139" s="189" t="s">
        <v>169</v>
      </c>
      <c r="AU139" s="189" t="s">
        <v>120</v>
      </c>
      <c r="AV139" s="11" t="s">
        <v>120</v>
      </c>
      <c r="AW139" s="11" t="s">
        <v>35</v>
      </c>
      <c r="AX139" s="11" t="s">
        <v>78</v>
      </c>
      <c r="AY139" s="189" t="s">
        <v>156</v>
      </c>
    </row>
    <row r="140" spans="2:65" s="11" customFormat="1" ht="14.4" customHeight="1">
      <c r="B140" s="182"/>
      <c r="C140" s="183"/>
      <c r="D140" s="183"/>
      <c r="E140" s="184" t="s">
        <v>5</v>
      </c>
      <c r="F140" s="282" t="s">
        <v>499</v>
      </c>
      <c r="G140" s="283"/>
      <c r="H140" s="283"/>
      <c r="I140" s="283"/>
      <c r="J140" s="183"/>
      <c r="K140" s="185">
        <v>49.32</v>
      </c>
      <c r="L140" s="183"/>
      <c r="M140" s="183"/>
      <c r="N140" s="183"/>
      <c r="O140" s="183"/>
      <c r="P140" s="183"/>
      <c r="Q140" s="183"/>
      <c r="R140" s="186"/>
      <c r="T140" s="187"/>
      <c r="U140" s="183"/>
      <c r="V140" s="183"/>
      <c r="W140" s="183"/>
      <c r="X140" s="183"/>
      <c r="Y140" s="183"/>
      <c r="Z140" s="183"/>
      <c r="AA140" s="188"/>
      <c r="AT140" s="189" t="s">
        <v>169</v>
      </c>
      <c r="AU140" s="189" t="s">
        <v>120</v>
      </c>
      <c r="AV140" s="11" t="s">
        <v>120</v>
      </c>
      <c r="AW140" s="11" t="s">
        <v>35</v>
      </c>
      <c r="AX140" s="11" t="s">
        <v>78</v>
      </c>
      <c r="AY140" s="189" t="s">
        <v>156</v>
      </c>
    </row>
    <row r="141" spans="2:65" s="11" customFormat="1" ht="14.4" customHeight="1">
      <c r="B141" s="182"/>
      <c r="C141" s="183"/>
      <c r="D141" s="183"/>
      <c r="E141" s="184" t="s">
        <v>5</v>
      </c>
      <c r="F141" s="282" t="s">
        <v>500</v>
      </c>
      <c r="G141" s="283"/>
      <c r="H141" s="283"/>
      <c r="I141" s="283"/>
      <c r="J141" s="183"/>
      <c r="K141" s="185">
        <v>26.4</v>
      </c>
      <c r="L141" s="183"/>
      <c r="M141" s="183"/>
      <c r="N141" s="183"/>
      <c r="O141" s="183"/>
      <c r="P141" s="183"/>
      <c r="Q141" s="183"/>
      <c r="R141" s="186"/>
      <c r="T141" s="187"/>
      <c r="U141" s="183"/>
      <c r="V141" s="183"/>
      <c r="W141" s="183"/>
      <c r="X141" s="183"/>
      <c r="Y141" s="183"/>
      <c r="Z141" s="183"/>
      <c r="AA141" s="188"/>
      <c r="AT141" s="189" t="s">
        <v>169</v>
      </c>
      <c r="AU141" s="189" t="s">
        <v>120</v>
      </c>
      <c r="AV141" s="11" t="s">
        <v>120</v>
      </c>
      <c r="AW141" s="11" t="s">
        <v>35</v>
      </c>
      <c r="AX141" s="11" t="s">
        <v>78</v>
      </c>
      <c r="AY141" s="189" t="s">
        <v>156</v>
      </c>
    </row>
    <row r="142" spans="2:65" s="10" customFormat="1" ht="14.4" customHeight="1">
      <c r="B142" s="175"/>
      <c r="C142" s="176"/>
      <c r="D142" s="176"/>
      <c r="E142" s="177" t="s">
        <v>5</v>
      </c>
      <c r="F142" s="280" t="s">
        <v>459</v>
      </c>
      <c r="G142" s="281"/>
      <c r="H142" s="281"/>
      <c r="I142" s="281"/>
      <c r="J142" s="176"/>
      <c r="K142" s="177" t="s">
        <v>5</v>
      </c>
      <c r="L142" s="176"/>
      <c r="M142" s="176"/>
      <c r="N142" s="176"/>
      <c r="O142" s="176"/>
      <c r="P142" s="176"/>
      <c r="Q142" s="176"/>
      <c r="R142" s="178"/>
      <c r="T142" s="179"/>
      <c r="U142" s="176"/>
      <c r="V142" s="176"/>
      <c r="W142" s="176"/>
      <c r="X142" s="176"/>
      <c r="Y142" s="176"/>
      <c r="Z142" s="176"/>
      <c r="AA142" s="180"/>
      <c r="AT142" s="181" t="s">
        <v>169</v>
      </c>
      <c r="AU142" s="181" t="s">
        <v>120</v>
      </c>
      <c r="AV142" s="10" t="s">
        <v>86</v>
      </c>
      <c r="AW142" s="10" t="s">
        <v>35</v>
      </c>
      <c r="AX142" s="10" t="s">
        <v>78</v>
      </c>
      <c r="AY142" s="181" t="s">
        <v>156</v>
      </c>
    </row>
    <row r="143" spans="2:65" s="12" customFormat="1" ht="14.4" customHeight="1">
      <c r="B143" s="191"/>
      <c r="C143" s="192"/>
      <c r="D143" s="192"/>
      <c r="E143" s="193" t="s">
        <v>5</v>
      </c>
      <c r="F143" s="294" t="s">
        <v>265</v>
      </c>
      <c r="G143" s="295"/>
      <c r="H143" s="295"/>
      <c r="I143" s="295"/>
      <c r="J143" s="192"/>
      <c r="K143" s="194">
        <v>108.36</v>
      </c>
      <c r="L143" s="192"/>
      <c r="M143" s="192"/>
      <c r="N143" s="192"/>
      <c r="O143" s="192"/>
      <c r="P143" s="192"/>
      <c r="Q143" s="192"/>
      <c r="R143" s="195"/>
      <c r="T143" s="196"/>
      <c r="U143" s="192"/>
      <c r="V143" s="192"/>
      <c r="W143" s="192"/>
      <c r="X143" s="192"/>
      <c r="Y143" s="192"/>
      <c r="Z143" s="192"/>
      <c r="AA143" s="197"/>
      <c r="AT143" s="198" t="s">
        <v>169</v>
      </c>
      <c r="AU143" s="198" t="s">
        <v>120</v>
      </c>
      <c r="AV143" s="12" t="s">
        <v>184</v>
      </c>
      <c r="AW143" s="12" t="s">
        <v>35</v>
      </c>
      <c r="AX143" s="12" t="s">
        <v>86</v>
      </c>
      <c r="AY143" s="198" t="s">
        <v>156</v>
      </c>
    </row>
    <row r="144" spans="2:65" s="1" customFormat="1" ht="22.8" customHeight="1">
      <c r="B144" s="135"/>
      <c r="C144" s="164" t="s">
        <v>188</v>
      </c>
      <c r="D144" s="164" t="s">
        <v>157</v>
      </c>
      <c r="E144" s="165" t="s">
        <v>501</v>
      </c>
      <c r="F144" s="272" t="s">
        <v>502</v>
      </c>
      <c r="G144" s="272"/>
      <c r="H144" s="272"/>
      <c r="I144" s="272"/>
      <c r="J144" s="166" t="s">
        <v>233</v>
      </c>
      <c r="K144" s="167">
        <v>78.400000000000006</v>
      </c>
      <c r="L144" s="273">
        <v>0</v>
      </c>
      <c r="M144" s="273"/>
      <c r="N144" s="274">
        <f>ROUND(L144*K144,2)</f>
        <v>0</v>
      </c>
      <c r="O144" s="274"/>
      <c r="P144" s="274"/>
      <c r="Q144" s="274"/>
      <c r="R144" s="138"/>
      <c r="T144" s="168" t="s">
        <v>5</v>
      </c>
      <c r="U144" s="47" t="s">
        <v>43</v>
      </c>
      <c r="V144" s="39"/>
      <c r="W144" s="169">
        <f>V144*K144</f>
        <v>0</v>
      </c>
      <c r="X144" s="169">
        <v>6.4000000000000005E-4</v>
      </c>
      <c r="Y144" s="169">
        <f>X144*K144</f>
        <v>5.0176000000000005E-2</v>
      </c>
      <c r="Z144" s="169">
        <v>0</v>
      </c>
      <c r="AA144" s="170">
        <f>Z144*K144</f>
        <v>0</v>
      </c>
      <c r="AR144" s="22" t="s">
        <v>184</v>
      </c>
      <c r="AT144" s="22" t="s">
        <v>157</v>
      </c>
      <c r="AU144" s="22" t="s">
        <v>120</v>
      </c>
      <c r="AY144" s="22" t="s">
        <v>156</v>
      </c>
      <c r="BE144" s="109">
        <f>IF(U144="základní",N144,0)</f>
        <v>0</v>
      </c>
      <c r="BF144" s="109">
        <f>IF(U144="snížená",N144,0)</f>
        <v>0</v>
      </c>
      <c r="BG144" s="109">
        <f>IF(U144="zákl. přenesená",N144,0)</f>
        <v>0</v>
      </c>
      <c r="BH144" s="109">
        <f>IF(U144="sníž. přenesená",N144,0)</f>
        <v>0</v>
      </c>
      <c r="BI144" s="109">
        <f>IF(U144="nulová",N144,0)</f>
        <v>0</v>
      </c>
      <c r="BJ144" s="22" t="s">
        <v>86</v>
      </c>
      <c r="BK144" s="109">
        <f>ROUND(L144*K144,2)</f>
        <v>0</v>
      </c>
      <c r="BL144" s="22" t="s">
        <v>184</v>
      </c>
      <c r="BM144" s="22" t="s">
        <v>503</v>
      </c>
    </row>
    <row r="145" spans="2:65" s="10" customFormat="1" ht="14.4" customHeight="1">
      <c r="B145" s="175"/>
      <c r="C145" s="176"/>
      <c r="D145" s="176"/>
      <c r="E145" s="177" t="s">
        <v>5</v>
      </c>
      <c r="F145" s="278" t="s">
        <v>504</v>
      </c>
      <c r="G145" s="279"/>
      <c r="H145" s="279"/>
      <c r="I145" s="279"/>
      <c r="J145" s="176"/>
      <c r="K145" s="177" t="s">
        <v>5</v>
      </c>
      <c r="L145" s="176"/>
      <c r="M145" s="176"/>
      <c r="N145" s="176"/>
      <c r="O145" s="176"/>
      <c r="P145" s="176"/>
      <c r="Q145" s="176"/>
      <c r="R145" s="178"/>
      <c r="T145" s="179"/>
      <c r="U145" s="176"/>
      <c r="V145" s="176"/>
      <c r="W145" s="176"/>
      <c r="X145" s="176"/>
      <c r="Y145" s="176"/>
      <c r="Z145" s="176"/>
      <c r="AA145" s="180"/>
      <c r="AT145" s="181" t="s">
        <v>169</v>
      </c>
      <c r="AU145" s="181" t="s">
        <v>120</v>
      </c>
      <c r="AV145" s="10" t="s">
        <v>86</v>
      </c>
      <c r="AW145" s="10" t="s">
        <v>35</v>
      </c>
      <c r="AX145" s="10" t="s">
        <v>78</v>
      </c>
      <c r="AY145" s="181" t="s">
        <v>156</v>
      </c>
    </row>
    <row r="146" spans="2:65" s="11" customFormat="1" ht="14.4" customHeight="1">
      <c r="B146" s="182"/>
      <c r="C146" s="183"/>
      <c r="D146" s="183"/>
      <c r="E146" s="184" t="s">
        <v>5</v>
      </c>
      <c r="F146" s="282" t="s">
        <v>505</v>
      </c>
      <c r="G146" s="283"/>
      <c r="H146" s="283"/>
      <c r="I146" s="283"/>
      <c r="J146" s="183"/>
      <c r="K146" s="185">
        <v>26.88</v>
      </c>
      <c r="L146" s="183"/>
      <c r="M146" s="183"/>
      <c r="N146" s="183"/>
      <c r="O146" s="183"/>
      <c r="P146" s="183"/>
      <c r="Q146" s="183"/>
      <c r="R146" s="186"/>
      <c r="T146" s="187"/>
      <c r="U146" s="183"/>
      <c r="V146" s="183"/>
      <c r="W146" s="183"/>
      <c r="X146" s="183"/>
      <c r="Y146" s="183"/>
      <c r="Z146" s="183"/>
      <c r="AA146" s="188"/>
      <c r="AT146" s="189" t="s">
        <v>169</v>
      </c>
      <c r="AU146" s="189" t="s">
        <v>120</v>
      </c>
      <c r="AV146" s="11" t="s">
        <v>120</v>
      </c>
      <c r="AW146" s="11" t="s">
        <v>35</v>
      </c>
      <c r="AX146" s="11" t="s">
        <v>78</v>
      </c>
      <c r="AY146" s="189" t="s">
        <v>156</v>
      </c>
    </row>
    <row r="147" spans="2:65" s="11" customFormat="1" ht="14.4" customHeight="1">
      <c r="B147" s="182"/>
      <c r="C147" s="183"/>
      <c r="D147" s="183"/>
      <c r="E147" s="184" t="s">
        <v>5</v>
      </c>
      <c r="F147" s="282" t="s">
        <v>506</v>
      </c>
      <c r="G147" s="283"/>
      <c r="H147" s="283"/>
      <c r="I147" s="283"/>
      <c r="J147" s="183"/>
      <c r="K147" s="185">
        <v>23.52</v>
      </c>
      <c r="L147" s="183"/>
      <c r="M147" s="183"/>
      <c r="N147" s="183"/>
      <c r="O147" s="183"/>
      <c r="P147" s="183"/>
      <c r="Q147" s="183"/>
      <c r="R147" s="186"/>
      <c r="T147" s="187"/>
      <c r="U147" s="183"/>
      <c r="V147" s="183"/>
      <c r="W147" s="183"/>
      <c r="X147" s="183"/>
      <c r="Y147" s="183"/>
      <c r="Z147" s="183"/>
      <c r="AA147" s="188"/>
      <c r="AT147" s="189" t="s">
        <v>169</v>
      </c>
      <c r="AU147" s="189" t="s">
        <v>120</v>
      </c>
      <c r="AV147" s="11" t="s">
        <v>120</v>
      </c>
      <c r="AW147" s="11" t="s">
        <v>35</v>
      </c>
      <c r="AX147" s="11" t="s">
        <v>78</v>
      </c>
      <c r="AY147" s="189" t="s">
        <v>156</v>
      </c>
    </row>
    <row r="148" spans="2:65" s="11" customFormat="1" ht="14.4" customHeight="1">
      <c r="B148" s="182"/>
      <c r="C148" s="183"/>
      <c r="D148" s="183"/>
      <c r="E148" s="184" t="s">
        <v>5</v>
      </c>
      <c r="F148" s="282" t="s">
        <v>507</v>
      </c>
      <c r="G148" s="283"/>
      <c r="H148" s="283"/>
      <c r="I148" s="283"/>
      <c r="J148" s="183"/>
      <c r="K148" s="185">
        <v>28</v>
      </c>
      <c r="L148" s="183"/>
      <c r="M148" s="183"/>
      <c r="N148" s="183"/>
      <c r="O148" s="183"/>
      <c r="P148" s="183"/>
      <c r="Q148" s="183"/>
      <c r="R148" s="186"/>
      <c r="T148" s="187"/>
      <c r="U148" s="183"/>
      <c r="V148" s="183"/>
      <c r="W148" s="183"/>
      <c r="X148" s="183"/>
      <c r="Y148" s="183"/>
      <c r="Z148" s="183"/>
      <c r="AA148" s="188"/>
      <c r="AT148" s="189" t="s">
        <v>169</v>
      </c>
      <c r="AU148" s="189" t="s">
        <v>120</v>
      </c>
      <c r="AV148" s="11" t="s">
        <v>120</v>
      </c>
      <c r="AW148" s="11" t="s">
        <v>35</v>
      </c>
      <c r="AX148" s="11" t="s">
        <v>78</v>
      </c>
      <c r="AY148" s="189" t="s">
        <v>156</v>
      </c>
    </row>
    <row r="149" spans="2:65" s="10" customFormat="1" ht="14.4" customHeight="1">
      <c r="B149" s="175"/>
      <c r="C149" s="176"/>
      <c r="D149" s="176"/>
      <c r="E149" s="177" t="s">
        <v>5</v>
      </c>
      <c r="F149" s="280" t="s">
        <v>459</v>
      </c>
      <c r="G149" s="281"/>
      <c r="H149" s="281"/>
      <c r="I149" s="281"/>
      <c r="J149" s="176"/>
      <c r="K149" s="177" t="s">
        <v>5</v>
      </c>
      <c r="L149" s="176"/>
      <c r="M149" s="176"/>
      <c r="N149" s="176"/>
      <c r="O149" s="176"/>
      <c r="P149" s="176"/>
      <c r="Q149" s="176"/>
      <c r="R149" s="178"/>
      <c r="T149" s="179"/>
      <c r="U149" s="176"/>
      <c r="V149" s="176"/>
      <c r="W149" s="176"/>
      <c r="X149" s="176"/>
      <c r="Y149" s="176"/>
      <c r="Z149" s="176"/>
      <c r="AA149" s="180"/>
      <c r="AT149" s="181" t="s">
        <v>169</v>
      </c>
      <c r="AU149" s="181" t="s">
        <v>120</v>
      </c>
      <c r="AV149" s="10" t="s">
        <v>86</v>
      </c>
      <c r="AW149" s="10" t="s">
        <v>35</v>
      </c>
      <c r="AX149" s="10" t="s">
        <v>78</v>
      </c>
      <c r="AY149" s="181" t="s">
        <v>156</v>
      </c>
    </row>
    <row r="150" spans="2:65" s="12" customFormat="1" ht="14.4" customHeight="1">
      <c r="B150" s="191"/>
      <c r="C150" s="192"/>
      <c r="D150" s="192"/>
      <c r="E150" s="193" t="s">
        <v>5</v>
      </c>
      <c r="F150" s="294" t="s">
        <v>265</v>
      </c>
      <c r="G150" s="295"/>
      <c r="H150" s="295"/>
      <c r="I150" s="295"/>
      <c r="J150" s="192"/>
      <c r="K150" s="194">
        <v>78.400000000000006</v>
      </c>
      <c r="L150" s="192"/>
      <c r="M150" s="192"/>
      <c r="N150" s="192"/>
      <c r="O150" s="192"/>
      <c r="P150" s="192"/>
      <c r="Q150" s="192"/>
      <c r="R150" s="195"/>
      <c r="T150" s="196"/>
      <c r="U150" s="192"/>
      <c r="V150" s="192"/>
      <c r="W150" s="192"/>
      <c r="X150" s="192"/>
      <c r="Y150" s="192"/>
      <c r="Z150" s="192"/>
      <c r="AA150" s="197"/>
      <c r="AT150" s="198" t="s">
        <v>169</v>
      </c>
      <c r="AU150" s="198" t="s">
        <v>120</v>
      </c>
      <c r="AV150" s="12" t="s">
        <v>184</v>
      </c>
      <c r="AW150" s="12" t="s">
        <v>35</v>
      </c>
      <c r="AX150" s="12" t="s">
        <v>86</v>
      </c>
      <c r="AY150" s="198" t="s">
        <v>156</v>
      </c>
    </row>
    <row r="151" spans="2:65" s="1" customFormat="1" ht="22.8" customHeight="1">
      <c r="B151" s="135"/>
      <c r="C151" s="164" t="s">
        <v>192</v>
      </c>
      <c r="D151" s="164" t="s">
        <v>157</v>
      </c>
      <c r="E151" s="165" t="s">
        <v>508</v>
      </c>
      <c r="F151" s="272" t="s">
        <v>509</v>
      </c>
      <c r="G151" s="272"/>
      <c r="H151" s="272"/>
      <c r="I151" s="272"/>
      <c r="J151" s="166" t="s">
        <v>233</v>
      </c>
      <c r="K151" s="167">
        <v>78.400000000000006</v>
      </c>
      <c r="L151" s="273">
        <v>0</v>
      </c>
      <c r="M151" s="273"/>
      <c r="N151" s="274">
        <f>ROUND(L151*K151,2)</f>
        <v>0</v>
      </c>
      <c r="O151" s="274"/>
      <c r="P151" s="274"/>
      <c r="Q151" s="274"/>
      <c r="R151" s="138"/>
      <c r="T151" s="168" t="s">
        <v>5</v>
      </c>
      <c r="U151" s="47" t="s">
        <v>43</v>
      </c>
      <c r="V151" s="39"/>
      <c r="W151" s="169">
        <f>V151*K151</f>
        <v>0</v>
      </c>
      <c r="X151" s="169">
        <v>0</v>
      </c>
      <c r="Y151" s="169">
        <f>X151*K151</f>
        <v>0</v>
      </c>
      <c r="Z151" s="169">
        <v>0</v>
      </c>
      <c r="AA151" s="170">
        <f>Z151*K151</f>
        <v>0</v>
      </c>
      <c r="AR151" s="22" t="s">
        <v>184</v>
      </c>
      <c r="AT151" s="22" t="s">
        <v>157</v>
      </c>
      <c r="AU151" s="22" t="s">
        <v>120</v>
      </c>
      <c r="AY151" s="22" t="s">
        <v>156</v>
      </c>
      <c r="BE151" s="109">
        <f>IF(U151="základní",N151,0)</f>
        <v>0</v>
      </c>
      <c r="BF151" s="109">
        <f>IF(U151="snížená",N151,0)</f>
        <v>0</v>
      </c>
      <c r="BG151" s="109">
        <f>IF(U151="zákl. přenesená",N151,0)</f>
        <v>0</v>
      </c>
      <c r="BH151" s="109">
        <f>IF(U151="sníž. přenesená",N151,0)</f>
        <v>0</v>
      </c>
      <c r="BI151" s="109">
        <f>IF(U151="nulová",N151,0)</f>
        <v>0</v>
      </c>
      <c r="BJ151" s="22" t="s">
        <v>86</v>
      </c>
      <c r="BK151" s="109">
        <f>ROUND(L151*K151,2)</f>
        <v>0</v>
      </c>
      <c r="BL151" s="22" t="s">
        <v>184</v>
      </c>
      <c r="BM151" s="22" t="s">
        <v>510</v>
      </c>
    </row>
    <row r="152" spans="2:65" s="1" customFormat="1" ht="22.8" customHeight="1">
      <c r="B152" s="135"/>
      <c r="C152" s="164" t="s">
        <v>196</v>
      </c>
      <c r="D152" s="164" t="s">
        <v>157</v>
      </c>
      <c r="E152" s="165" t="s">
        <v>511</v>
      </c>
      <c r="F152" s="272" t="s">
        <v>512</v>
      </c>
      <c r="G152" s="272"/>
      <c r="H152" s="272"/>
      <c r="I152" s="272"/>
      <c r="J152" s="166" t="s">
        <v>239</v>
      </c>
      <c r="K152" s="167">
        <v>108.36</v>
      </c>
      <c r="L152" s="273">
        <v>0</v>
      </c>
      <c r="M152" s="273"/>
      <c r="N152" s="274">
        <f>ROUND(L152*K152,2)</f>
        <v>0</v>
      </c>
      <c r="O152" s="274"/>
      <c r="P152" s="274"/>
      <c r="Q152" s="274"/>
      <c r="R152" s="138"/>
      <c r="T152" s="168" t="s">
        <v>5</v>
      </c>
      <c r="U152" s="47" t="s">
        <v>43</v>
      </c>
      <c r="V152" s="39"/>
      <c r="W152" s="169">
        <f>V152*K152</f>
        <v>0</v>
      </c>
      <c r="X152" s="169">
        <v>0</v>
      </c>
      <c r="Y152" s="169">
        <f>X152*K152</f>
        <v>0</v>
      </c>
      <c r="Z152" s="169">
        <v>0</v>
      </c>
      <c r="AA152" s="170">
        <f>Z152*K152</f>
        <v>0</v>
      </c>
      <c r="AR152" s="22" t="s">
        <v>184</v>
      </c>
      <c r="AT152" s="22" t="s">
        <v>157</v>
      </c>
      <c r="AU152" s="22" t="s">
        <v>120</v>
      </c>
      <c r="AY152" s="22" t="s">
        <v>156</v>
      </c>
      <c r="BE152" s="109">
        <f>IF(U152="základní",N152,0)</f>
        <v>0</v>
      </c>
      <c r="BF152" s="109">
        <f>IF(U152="snížená",N152,0)</f>
        <v>0</v>
      </c>
      <c r="BG152" s="109">
        <f>IF(U152="zákl. přenesená",N152,0)</f>
        <v>0</v>
      </c>
      <c r="BH152" s="109">
        <f>IF(U152="sníž. přenesená",N152,0)</f>
        <v>0</v>
      </c>
      <c r="BI152" s="109">
        <f>IF(U152="nulová",N152,0)</f>
        <v>0</v>
      </c>
      <c r="BJ152" s="22" t="s">
        <v>86</v>
      </c>
      <c r="BK152" s="109">
        <f>ROUND(L152*K152,2)</f>
        <v>0</v>
      </c>
      <c r="BL152" s="22" t="s">
        <v>184</v>
      </c>
      <c r="BM152" s="22" t="s">
        <v>513</v>
      </c>
    </row>
    <row r="153" spans="2:65" s="1" customFormat="1" ht="34.200000000000003" customHeight="1">
      <c r="B153" s="135"/>
      <c r="C153" s="164" t="s">
        <v>200</v>
      </c>
      <c r="D153" s="164" t="s">
        <v>157</v>
      </c>
      <c r="E153" s="165" t="s">
        <v>514</v>
      </c>
      <c r="F153" s="272" t="s">
        <v>515</v>
      </c>
      <c r="G153" s="272"/>
      <c r="H153" s="272"/>
      <c r="I153" s="272"/>
      <c r="J153" s="166" t="s">
        <v>239</v>
      </c>
      <c r="K153" s="167">
        <v>163.27799999999999</v>
      </c>
      <c r="L153" s="273">
        <v>0</v>
      </c>
      <c r="M153" s="273"/>
      <c r="N153" s="274">
        <f>ROUND(L153*K153,2)</f>
        <v>0</v>
      </c>
      <c r="O153" s="274"/>
      <c r="P153" s="274"/>
      <c r="Q153" s="274"/>
      <c r="R153" s="138"/>
      <c r="T153" s="168" t="s">
        <v>5</v>
      </c>
      <c r="U153" s="47" t="s">
        <v>43</v>
      </c>
      <c r="V153" s="39"/>
      <c r="W153" s="169">
        <f>V153*K153</f>
        <v>0</v>
      </c>
      <c r="X153" s="169">
        <v>0</v>
      </c>
      <c r="Y153" s="169">
        <f>X153*K153</f>
        <v>0</v>
      </c>
      <c r="Z153" s="169">
        <v>0</v>
      </c>
      <c r="AA153" s="170">
        <f>Z153*K153</f>
        <v>0</v>
      </c>
      <c r="AR153" s="22" t="s">
        <v>184</v>
      </c>
      <c r="AT153" s="22" t="s">
        <v>157</v>
      </c>
      <c r="AU153" s="22" t="s">
        <v>120</v>
      </c>
      <c r="AY153" s="22" t="s">
        <v>156</v>
      </c>
      <c r="BE153" s="109">
        <f>IF(U153="základní",N153,0)</f>
        <v>0</v>
      </c>
      <c r="BF153" s="109">
        <f>IF(U153="snížená",N153,0)</f>
        <v>0</v>
      </c>
      <c r="BG153" s="109">
        <f>IF(U153="zákl. přenesená",N153,0)</f>
        <v>0</v>
      </c>
      <c r="BH153" s="109">
        <f>IF(U153="sníž. přenesená",N153,0)</f>
        <v>0</v>
      </c>
      <c r="BI153" s="109">
        <f>IF(U153="nulová",N153,0)</f>
        <v>0</v>
      </c>
      <c r="BJ153" s="22" t="s">
        <v>86</v>
      </c>
      <c r="BK153" s="109">
        <f>ROUND(L153*K153,2)</f>
        <v>0</v>
      </c>
      <c r="BL153" s="22" t="s">
        <v>184</v>
      </c>
      <c r="BM153" s="22" t="s">
        <v>516</v>
      </c>
    </row>
    <row r="154" spans="2:65" s="10" customFormat="1" ht="22.8" customHeight="1">
      <c r="B154" s="175"/>
      <c r="C154" s="176"/>
      <c r="D154" s="176"/>
      <c r="E154" s="177" t="s">
        <v>5</v>
      </c>
      <c r="F154" s="278" t="s">
        <v>517</v>
      </c>
      <c r="G154" s="279"/>
      <c r="H154" s="279"/>
      <c r="I154" s="279"/>
      <c r="J154" s="176"/>
      <c r="K154" s="177" t="s">
        <v>5</v>
      </c>
      <c r="L154" s="176"/>
      <c r="M154" s="176"/>
      <c r="N154" s="176"/>
      <c r="O154" s="176"/>
      <c r="P154" s="176"/>
      <c r="Q154" s="176"/>
      <c r="R154" s="178"/>
      <c r="T154" s="179"/>
      <c r="U154" s="176"/>
      <c r="V154" s="176"/>
      <c r="W154" s="176"/>
      <c r="X154" s="176"/>
      <c r="Y154" s="176"/>
      <c r="Z154" s="176"/>
      <c r="AA154" s="180"/>
      <c r="AT154" s="181" t="s">
        <v>169</v>
      </c>
      <c r="AU154" s="181" t="s">
        <v>120</v>
      </c>
      <c r="AV154" s="10" t="s">
        <v>86</v>
      </c>
      <c r="AW154" s="10" t="s">
        <v>35</v>
      </c>
      <c r="AX154" s="10" t="s">
        <v>78</v>
      </c>
      <c r="AY154" s="181" t="s">
        <v>156</v>
      </c>
    </row>
    <row r="155" spans="2:65" s="11" customFormat="1" ht="14.4" customHeight="1">
      <c r="B155" s="182"/>
      <c r="C155" s="183"/>
      <c r="D155" s="183"/>
      <c r="E155" s="184" t="s">
        <v>5</v>
      </c>
      <c r="F155" s="282" t="s">
        <v>518</v>
      </c>
      <c r="G155" s="283"/>
      <c r="H155" s="283"/>
      <c r="I155" s="283"/>
      <c r="J155" s="183"/>
      <c r="K155" s="185">
        <v>163.27799999999999</v>
      </c>
      <c r="L155" s="183"/>
      <c r="M155" s="183"/>
      <c r="N155" s="183"/>
      <c r="O155" s="183"/>
      <c r="P155" s="183"/>
      <c r="Q155" s="183"/>
      <c r="R155" s="186"/>
      <c r="T155" s="187"/>
      <c r="U155" s="183"/>
      <c r="V155" s="183"/>
      <c r="W155" s="183"/>
      <c r="X155" s="183"/>
      <c r="Y155" s="183"/>
      <c r="Z155" s="183"/>
      <c r="AA155" s="188"/>
      <c r="AT155" s="189" t="s">
        <v>169</v>
      </c>
      <c r="AU155" s="189" t="s">
        <v>120</v>
      </c>
      <c r="AV155" s="11" t="s">
        <v>120</v>
      </c>
      <c r="AW155" s="11" t="s">
        <v>35</v>
      </c>
      <c r="AX155" s="11" t="s">
        <v>86</v>
      </c>
      <c r="AY155" s="189" t="s">
        <v>156</v>
      </c>
    </row>
    <row r="156" spans="2:65" s="1" customFormat="1" ht="34.200000000000003" customHeight="1">
      <c r="B156" s="135"/>
      <c r="C156" s="164" t="s">
        <v>204</v>
      </c>
      <c r="D156" s="164" t="s">
        <v>157</v>
      </c>
      <c r="E156" s="165" t="s">
        <v>519</v>
      </c>
      <c r="F156" s="272" t="s">
        <v>520</v>
      </c>
      <c r="G156" s="272"/>
      <c r="H156" s="272"/>
      <c r="I156" s="272"/>
      <c r="J156" s="166" t="s">
        <v>239</v>
      </c>
      <c r="K156" s="167">
        <v>26.721</v>
      </c>
      <c r="L156" s="273">
        <v>0</v>
      </c>
      <c r="M156" s="273"/>
      <c r="N156" s="274">
        <f>ROUND(L156*K156,2)</f>
        <v>0</v>
      </c>
      <c r="O156" s="274"/>
      <c r="P156" s="274"/>
      <c r="Q156" s="274"/>
      <c r="R156" s="138"/>
      <c r="T156" s="168" t="s">
        <v>5</v>
      </c>
      <c r="U156" s="47" t="s">
        <v>43</v>
      </c>
      <c r="V156" s="39"/>
      <c r="W156" s="169">
        <f>V156*K156</f>
        <v>0</v>
      </c>
      <c r="X156" s="169">
        <v>0</v>
      </c>
      <c r="Y156" s="169">
        <f>X156*K156</f>
        <v>0</v>
      </c>
      <c r="Z156" s="169">
        <v>0</v>
      </c>
      <c r="AA156" s="170">
        <f>Z156*K156</f>
        <v>0</v>
      </c>
      <c r="AR156" s="22" t="s">
        <v>184</v>
      </c>
      <c r="AT156" s="22" t="s">
        <v>157</v>
      </c>
      <c r="AU156" s="22" t="s">
        <v>120</v>
      </c>
      <c r="AY156" s="22" t="s">
        <v>156</v>
      </c>
      <c r="BE156" s="109">
        <f>IF(U156="základní",N156,0)</f>
        <v>0</v>
      </c>
      <c r="BF156" s="109">
        <f>IF(U156="snížená",N156,0)</f>
        <v>0</v>
      </c>
      <c r="BG156" s="109">
        <f>IF(U156="zákl. přenesená",N156,0)</f>
        <v>0</v>
      </c>
      <c r="BH156" s="109">
        <f>IF(U156="sníž. přenesená",N156,0)</f>
        <v>0</v>
      </c>
      <c r="BI156" s="109">
        <f>IF(U156="nulová",N156,0)</f>
        <v>0</v>
      </c>
      <c r="BJ156" s="22" t="s">
        <v>86</v>
      </c>
      <c r="BK156" s="109">
        <f>ROUND(L156*K156,2)</f>
        <v>0</v>
      </c>
      <c r="BL156" s="22" t="s">
        <v>184</v>
      </c>
      <c r="BM156" s="22" t="s">
        <v>521</v>
      </c>
    </row>
    <row r="157" spans="2:65" s="10" customFormat="1" ht="14.4" customHeight="1">
      <c r="B157" s="175"/>
      <c r="C157" s="176"/>
      <c r="D157" s="176"/>
      <c r="E157" s="177" t="s">
        <v>5</v>
      </c>
      <c r="F157" s="278" t="s">
        <v>522</v>
      </c>
      <c r="G157" s="279"/>
      <c r="H157" s="279"/>
      <c r="I157" s="279"/>
      <c r="J157" s="176"/>
      <c r="K157" s="177" t="s">
        <v>5</v>
      </c>
      <c r="L157" s="176"/>
      <c r="M157" s="176"/>
      <c r="N157" s="176"/>
      <c r="O157" s="176"/>
      <c r="P157" s="176"/>
      <c r="Q157" s="176"/>
      <c r="R157" s="178"/>
      <c r="T157" s="179"/>
      <c r="U157" s="176"/>
      <c r="V157" s="176"/>
      <c r="W157" s="176"/>
      <c r="X157" s="176"/>
      <c r="Y157" s="176"/>
      <c r="Z157" s="176"/>
      <c r="AA157" s="180"/>
      <c r="AT157" s="181" t="s">
        <v>169</v>
      </c>
      <c r="AU157" s="181" t="s">
        <v>120</v>
      </c>
      <c r="AV157" s="10" t="s">
        <v>86</v>
      </c>
      <c r="AW157" s="10" t="s">
        <v>35</v>
      </c>
      <c r="AX157" s="10" t="s">
        <v>78</v>
      </c>
      <c r="AY157" s="181" t="s">
        <v>156</v>
      </c>
    </row>
    <row r="158" spans="2:65" s="11" customFormat="1" ht="14.4" customHeight="1">
      <c r="B158" s="182"/>
      <c r="C158" s="183"/>
      <c r="D158" s="183"/>
      <c r="E158" s="184" t="s">
        <v>5</v>
      </c>
      <c r="F158" s="282" t="s">
        <v>523</v>
      </c>
      <c r="G158" s="283"/>
      <c r="H158" s="283"/>
      <c r="I158" s="283"/>
      <c r="J158" s="183"/>
      <c r="K158" s="185">
        <v>108.36</v>
      </c>
      <c r="L158" s="183"/>
      <c r="M158" s="183"/>
      <c r="N158" s="183"/>
      <c r="O158" s="183"/>
      <c r="P158" s="183"/>
      <c r="Q158" s="183"/>
      <c r="R158" s="186"/>
      <c r="T158" s="187"/>
      <c r="U158" s="183"/>
      <c r="V158" s="183"/>
      <c r="W158" s="183"/>
      <c r="X158" s="183"/>
      <c r="Y158" s="183"/>
      <c r="Z158" s="183"/>
      <c r="AA158" s="188"/>
      <c r="AT158" s="189" t="s">
        <v>169</v>
      </c>
      <c r="AU158" s="189" t="s">
        <v>120</v>
      </c>
      <c r="AV158" s="11" t="s">
        <v>120</v>
      </c>
      <c r="AW158" s="11" t="s">
        <v>35</v>
      </c>
      <c r="AX158" s="11" t="s">
        <v>78</v>
      </c>
      <c r="AY158" s="189" t="s">
        <v>156</v>
      </c>
    </row>
    <row r="159" spans="2:65" s="11" customFormat="1" ht="14.4" customHeight="1">
      <c r="B159" s="182"/>
      <c r="C159" s="183"/>
      <c r="D159" s="183"/>
      <c r="E159" s="184" t="s">
        <v>5</v>
      </c>
      <c r="F159" s="282" t="s">
        <v>524</v>
      </c>
      <c r="G159" s="283"/>
      <c r="H159" s="283"/>
      <c r="I159" s="283"/>
      <c r="J159" s="183"/>
      <c r="K159" s="185">
        <v>-81.638999999999996</v>
      </c>
      <c r="L159" s="183"/>
      <c r="M159" s="183"/>
      <c r="N159" s="183"/>
      <c r="O159" s="183"/>
      <c r="P159" s="183"/>
      <c r="Q159" s="183"/>
      <c r="R159" s="186"/>
      <c r="T159" s="187"/>
      <c r="U159" s="183"/>
      <c r="V159" s="183"/>
      <c r="W159" s="183"/>
      <c r="X159" s="183"/>
      <c r="Y159" s="183"/>
      <c r="Z159" s="183"/>
      <c r="AA159" s="188"/>
      <c r="AT159" s="189" t="s">
        <v>169</v>
      </c>
      <c r="AU159" s="189" t="s">
        <v>120</v>
      </c>
      <c r="AV159" s="11" t="s">
        <v>120</v>
      </c>
      <c r="AW159" s="11" t="s">
        <v>35</v>
      </c>
      <c r="AX159" s="11" t="s">
        <v>78</v>
      </c>
      <c r="AY159" s="189" t="s">
        <v>156</v>
      </c>
    </row>
    <row r="160" spans="2:65" s="10" customFormat="1" ht="14.4" customHeight="1">
      <c r="B160" s="175"/>
      <c r="C160" s="176"/>
      <c r="D160" s="176"/>
      <c r="E160" s="177" t="s">
        <v>5</v>
      </c>
      <c r="F160" s="280" t="s">
        <v>465</v>
      </c>
      <c r="G160" s="281"/>
      <c r="H160" s="281"/>
      <c r="I160" s="281"/>
      <c r="J160" s="176"/>
      <c r="K160" s="177" t="s">
        <v>5</v>
      </c>
      <c r="L160" s="176"/>
      <c r="M160" s="176"/>
      <c r="N160" s="176"/>
      <c r="O160" s="176"/>
      <c r="P160" s="176"/>
      <c r="Q160" s="176"/>
      <c r="R160" s="178"/>
      <c r="T160" s="179"/>
      <c r="U160" s="176"/>
      <c r="V160" s="176"/>
      <c r="W160" s="176"/>
      <c r="X160" s="176"/>
      <c r="Y160" s="176"/>
      <c r="Z160" s="176"/>
      <c r="AA160" s="180"/>
      <c r="AT160" s="181" t="s">
        <v>169</v>
      </c>
      <c r="AU160" s="181" t="s">
        <v>120</v>
      </c>
      <c r="AV160" s="10" t="s">
        <v>86</v>
      </c>
      <c r="AW160" s="10" t="s">
        <v>35</v>
      </c>
      <c r="AX160" s="10" t="s">
        <v>78</v>
      </c>
      <c r="AY160" s="181" t="s">
        <v>156</v>
      </c>
    </row>
    <row r="161" spans="2:65" s="12" customFormat="1" ht="14.4" customHeight="1">
      <c r="B161" s="191"/>
      <c r="C161" s="192"/>
      <c r="D161" s="192"/>
      <c r="E161" s="193" t="s">
        <v>5</v>
      </c>
      <c r="F161" s="294" t="s">
        <v>265</v>
      </c>
      <c r="G161" s="295"/>
      <c r="H161" s="295"/>
      <c r="I161" s="295"/>
      <c r="J161" s="192"/>
      <c r="K161" s="194">
        <v>26.721</v>
      </c>
      <c r="L161" s="192"/>
      <c r="M161" s="192"/>
      <c r="N161" s="192"/>
      <c r="O161" s="192"/>
      <c r="P161" s="192"/>
      <c r="Q161" s="192"/>
      <c r="R161" s="195"/>
      <c r="T161" s="196"/>
      <c r="U161" s="192"/>
      <c r="V161" s="192"/>
      <c r="W161" s="192"/>
      <c r="X161" s="192"/>
      <c r="Y161" s="192"/>
      <c r="Z161" s="192"/>
      <c r="AA161" s="197"/>
      <c r="AT161" s="198" t="s">
        <v>169</v>
      </c>
      <c r="AU161" s="198" t="s">
        <v>120</v>
      </c>
      <c r="AV161" s="12" t="s">
        <v>184</v>
      </c>
      <c r="AW161" s="12" t="s">
        <v>35</v>
      </c>
      <c r="AX161" s="12" t="s">
        <v>86</v>
      </c>
      <c r="AY161" s="198" t="s">
        <v>156</v>
      </c>
    </row>
    <row r="162" spans="2:65" s="1" customFormat="1" ht="22.8" customHeight="1">
      <c r="B162" s="135"/>
      <c r="C162" s="164" t="s">
        <v>208</v>
      </c>
      <c r="D162" s="164" t="s">
        <v>157</v>
      </c>
      <c r="E162" s="165" t="s">
        <v>525</v>
      </c>
      <c r="F162" s="272" t="s">
        <v>526</v>
      </c>
      <c r="G162" s="272"/>
      <c r="H162" s="272"/>
      <c r="I162" s="272"/>
      <c r="J162" s="166" t="s">
        <v>239</v>
      </c>
      <c r="K162" s="167">
        <v>81.638999999999996</v>
      </c>
      <c r="L162" s="273">
        <v>0</v>
      </c>
      <c r="M162" s="273"/>
      <c r="N162" s="274">
        <f>ROUND(L162*K162,2)</f>
        <v>0</v>
      </c>
      <c r="O162" s="274"/>
      <c r="P162" s="274"/>
      <c r="Q162" s="274"/>
      <c r="R162" s="138"/>
      <c r="T162" s="168" t="s">
        <v>5</v>
      </c>
      <c r="U162" s="47" t="s">
        <v>43</v>
      </c>
      <c r="V162" s="39"/>
      <c r="W162" s="169">
        <f>V162*K162</f>
        <v>0</v>
      </c>
      <c r="X162" s="169">
        <v>0</v>
      </c>
      <c r="Y162" s="169">
        <f>X162*K162</f>
        <v>0</v>
      </c>
      <c r="Z162" s="169">
        <v>0</v>
      </c>
      <c r="AA162" s="170">
        <f>Z162*K162</f>
        <v>0</v>
      </c>
      <c r="AR162" s="22" t="s">
        <v>184</v>
      </c>
      <c r="AT162" s="22" t="s">
        <v>157</v>
      </c>
      <c r="AU162" s="22" t="s">
        <v>120</v>
      </c>
      <c r="AY162" s="22" t="s">
        <v>156</v>
      </c>
      <c r="BE162" s="109">
        <f>IF(U162="základní",N162,0)</f>
        <v>0</v>
      </c>
      <c r="BF162" s="109">
        <f>IF(U162="snížená",N162,0)</f>
        <v>0</v>
      </c>
      <c r="BG162" s="109">
        <f>IF(U162="zákl. přenesená",N162,0)</f>
        <v>0</v>
      </c>
      <c r="BH162" s="109">
        <f>IF(U162="sníž. přenesená",N162,0)</f>
        <v>0</v>
      </c>
      <c r="BI162" s="109">
        <f>IF(U162="nulová",N162,0)</f>
        <v>0</v>
      </c>
      <c r="BJ162" s="22" t="s">
        <v>86</v>
      </c>
      <c r="BK162" s="109">
        <f>ROUND(L162*K162,2)</f>
        <v>0</v>
      </c>
      <c r="BL162" s="22" t="s">
        <v>184</v>
      </c>
      <c r="BM162" s="22" t="s">
        <v>527</v>
      </c>
    </row>
    <row r="163" spans="2:65" s="10" customFormat="1" ht="14.4" customHeight="1">
      <c r="B163" s="175"/>
      <c r="C163" s="176"/>
      <c r="D163" s="176"/>
      <c r="E163" s="177" t="s">
        <v>5</v>
      </c>
      <c r="F163" s="278" t="s">
        <v>528</v>
      </c>
      <c r="G163" s="279"/>
      <c r="H163" s="279"/>
      <c r="I163" s="279"/>
      <c r="J163" s="176"/>
      <c r="K163" s="177" t="s">
        <v>5</v>
      </c>
      <c r="L163" s="176"/>
      <c r="M163" s="176"/>
      <c r="N163" s="176"/>
      <c r="O163" s="176"/>
      <c r="P163" s="176"/>
      <c r="Q163" s="176"/>
      <c r="R163" s="178"/>
      <c r="T163" s="179"/>
      <c r="U163" s="176"/>
      <c r="V163" s="176"/>
      <c r="W163" s="176"/>
      <c r="X163" s="176"/>
      <c r="Y163" s="176"/>
      <c r="Z163" s="176"/>
      <c r="AA163" s="180"/>
      <c r="AT163" s="181" t="s">
        <v>169</v>
      </c>
      <c r="AU163" s="181" t="s">
        <v>120</v>
      </c>
      <c r="AV163" s="10" t="s">
        <v>86</v>
      </c>
      <c r="AW163" s="10" t="s">
        <v>35</v>
      </c>
      <c r="AX163" s="10" t="s">
        <v>78</v>
      </c>
      <c r="AY163" s="181" t="s">
        <v>156</v>
      </c>
    </row>
    <row r="164" spans="2:65" s="11" customFormat="1" ht="14.4" customHeight="1">
      <c r="B164" s="182"/>
      <c r="C164" s="183"/>
      <c r="D164" s="183"/>
      <c r="E164" s="184" t="s">
        <v>5</v>
      </c>
      <c r="F164" s="282" t="s">
        <v>529</v>
      </c>
      <c r="G164" s="283"/>
      <c r="H164" s="283"/>
      <c r="I164" s="283"/>
      <c r="J164" s="183"/>
      <c r="K164" s="185">
        <v>81.638999999999996</v>
      </c>
      <c r="L164" s="183"/>
      <c r="M164" s="183"/>
      <c r="N164" s="183"/>
      <c r="O164" s="183"/>
      <c r="P164" s="183"/>
      <c r="Q164" s="183"/>
      <c r="R164" s="186"/>
      <c r="T164" s="187"/>
      <c r="U164" s="183"/>
      <c r="V164" s="183"/>
      <c r="W164" s="183"/>
      <c r="X164" s="183"/>
      <c r="Y164" s="183"/>
      <c r="Z164" s="183"/>
      <c r="AA164" s="188"/>
      <c r="AT164" s="189" t="s">
        <v>169</v>
      </c>
      <c r="AU164" s="189" t="s">
        <v>120</v>
      </c>
      <c r="AV164" s="11" t="s">
        <v>120</v>
      </c>
      <c r="AW164" s="11" t="s">
        <v>35</v>
      </c>
      <c r="AX164" s="11" t="s">
        <v>86</v>
      </c>
      <c r="AY164" s="189" t="s">
        <v>156</v>
      </c>
    </row>
    <row r="165" spans="2:65" s="1" customFormat="1" ht="14.4" customHeight="1">
      <c r="B165" s="135"/>
      <c r="C165" s="164" t="s">
        <v>212</v>
      </c>
      <c r="D165" s="164" t="s">
        <v>157</v>
      </c>
      <c r="E165" s="165" t="s">
        <v>245</v>
      </c>
      <c r="F165" s="272" t="s">
        <v>246</v>
      </c>
      <c r="G165" s="272"/>
      <c r="H165" s="272"/>
      <c r="I165" s="272"/>
      <c r="J165" s="166" t="s">
        <v>239</v>
      </c>
      <c r="K165" s="167">
        <v>26.721</v>
      </c>
      <c r="L165" s="273">
        <v>0</v>
      </c>
      <c r="M165" s="273"/>
      <c r="N165" s="274">
        <f>ROUND(L165*K165,2)</f>
        <v>0</v>
      </c>
      <c r="O165" s="274"/>
      <c r="P165" s="274"/>
      <c r="Q165" s="274"/>
      <c r="R165" s="138"/>
      <c r="T165" s="168" t="s">
        <v>5</v>
      </c>
      <c r="U165" s="47" t="s">
        <v>43</v>
      </c>
      <c r="V165" s="39"/>
      <c r="W165" s="169">
        <f>V165*K165</f>
        <v>0</v>
      </c>
      <c r="X165" s="169">
        <v>0</v>
      </c>
      <c r="Y165" s="169">
        <f>X165*K165</f>
        <v>0</v>
      </c>
      <c r="Z165" s="169">
        <v>0</v>
      </c>
      <c r="AA165" s="170">
        <f>Z165*K165</f>
        <v>0</v>
      </c>
      <c r="AR165" s="22" t="s">
        <v>184</v>
      </c>
      <c r="AT165" s="22" t="s">
        <v>157</v>
      </c>
      <c r="AU165" s="22" t="s">
        <v>120</v>
      </c>
      <c r="AY165" s="22" t="s">
        <v>156</v>
      </c>
      <c r="BE165" s="109">
        <f>IF(U165="základní",N165,0)</f>
        <v>0</v>
      </c>
      <c r="BF165" s="109">
        <f>IF(U165="snížená",N165,0)</f>
        <v>0</v>
      </c>
      <c r="BG165" s="109">
        <f>IF(U165="zákl. přenesená",N165,0)</f>
        <v>0</v>
      </c>
      <c r="BH165" s="109">
        <f>IF(U165="sníž. přenesená",N165,0)</f>
        <v>0</v>
      </c>
      <c r="BI165" s="109">
        <f>IF(U165="nulová",N165,0)</f>
        <v>0</v>
      </c>
      <c r="BJ165" s="22" t="s">
        <v>86</v>
      </c>
      <c r="BK165" s="109">
        <f>ROUND(L165*K165,2)</f>
        <v>0</v>
      </c>
      <c r="BL165" s="22" t="s">
        <v>184</v>
      </c>
      <c r="BM165" s="22" t="s">
        <v>530</v>
      </c>
    </row>
    <row r="166" spans="2:65" s="10" customFormat="1" ht="14.4" customHeight="1">
      <c r="B166" s="175"/>
      <c r="C166" s="176"/>
      <c r="D166" s="176"/>
      <c r="E166" s="177" t="s">
        <v>5</v>
      </c>
      <c r="F166" s="278" t="s">
        <v>522</v>
      </c>
      <c r="G166" s="279"/>
      <c r="H166" s="279"/>
      <c r="I166" s="279"/>
      <c r="J166" s="176"/>
      <c r="K166" s="177" t="s">
        <v>5</v>
      </c>
      <c r="L166" s="176"/>
      <c r="M166" s="176"/>
      <c r="N166" s="176"/>
      <c r="O166" s="176"/>
      <c r="P166" s="176"/>
      <c r="Q166" s="176"/>
      <c r="R166" s="178"/>
      <c r="T166" s="179"/>
      <c r="U166" s="176"/>
      <c r="V166" s="176"/>
      <c r="W166" s="176"/>
      <c r="X166" s="176"/>
      <c r="Y166" s="176"/>
      <c r="Z166" s="176"/>
      <c r="AA166" s="180"/>
      <c r="AT166" s="181" t="s">
        <v>169</v>
      </c>
      <c r="AU166" s="181" t="s">
        <v>120</v>
      </c>
      <c r="AV166" s="10" t="s">
        <v>86</v>
      </c>
      <c r="AW166" s="10" t="s">
        <v>35</v>
      </c>
      <c r="AX166" s="10" t="s">
        <v>78</v>
      </c>
      <c r="AY166" s="181" t="s">
        <v>156</v>
      </c>
    </row>
    <row r="167" spans="2:65" s="11" customFormat="1" ht="14.4" customHeight="1">
      <c r="B167" s="182"/>
      <c r="C167" s="183"/>
      <c r="D167" s="183"/>
      <c r="E167" s="184" t="s">
        <v>5</v>
      </c>
      <c r="F167" s="282" t="s">
        <v>523</v>
      </c>
      <c r="G167" s="283"/>
      <c r="H167" s="283"/>
      <c r="I167" s="283"/>
      <c r="J167" s="183"/>
      <c r="K167" s="185">
        <v>108.36</v>
      </c>
      <c r="L167" s="183"/>
      <c r="M167" s="183"/>
      <c r="N167" s="183"/>
      <c r="O167" s="183"/>
      <c r="P167" s="183"/>
      <c r="Q167" s="183"/>
      <c r="R167" s="186"/>
      <c r="T167" s="187"/>
      <c r="U167" s="183"/>
      <c r="V167" s="183"/>
      <c r="W167" s="183"/>
      <c r="X167" s="183"/>
      <c r="Y167" s="183"/>
      <c r="Z167" s="183"/>
      <c r="AA167" s="188"/>
      <c r="AT167" s="189" t="s">
        <v>169</v>
      </c>
      <c r="AU167" s="189" t="s">
        <v>120</v>
      </c>
      <c r="AV167" s="11" t="s">
        <v>120</v>
      </c>
      <c r="AW167" s="11" t="s">
        <v>35</v>
      </c>
      <c r="AX167" s="11" t="s">
        <v>78</v>
      </c>
      <c r="AY167" s="189" t="s">
        <v>156</v>
      </c>
    </row>
    <row r="168" spans="2:65" s="11" customFormat="1" ht="14.4" customHeight="1">
      <c r="B168" s="182"/>
      <c r="C168" s="183"/>
      <c r="D168" s="183"/>
      <c r="E168" s="184" t="s">
        <v>5</v>
      </c>
      <c r="F168" s="282" t="s">
        <v>524</v>
      </c>
      <c r="G168" s="283"/>
      <c r="H168" s="283"/>
      <c r="I168" s="283"/>
      <c r="J168" s="183"/>
      <c r="K168" s="185">
        <v>-81.638999999999996</v>
      </c>
      <c r="L168" s="183"/>
      <c r="M168" s="183"/>
      <c r="N168" s="183"/>
      <c r="O168" s="183"/>
      <c r="P168" s="183"/>
      <c r="Q168" s="183"/>
      <c r="R168" s="186"/>
      <c r="T168" s="187"/>
      <c r="U168" s="183"/>
      <c r="V168" s="183"/>
      <c r="W168" s="183"/>
      <c r="X168" s="183"/>
      <c r="Y168" s="183"/>
      <c r="Z168" s="183"/>
      <c r="AA168" s="188"/>
      <c r="AT168" s="189" t="s">
        <v>169</v>
      </c>
      <c r="AU168" s="189" t="s">
        <v>120</v>
      </c>
      <c r="AV168" s="11" t="s">
        <v>120</v>
      </c>
      <c r="AW168" s="11" t="s">
        <v>35</v>
      </c>
      <c r="AX168" s="11" t="s">
        <v>78</v>
      </c>
      <c r="AY168" s="189" t="s">
        <v>156</v>
      </c>
    </row>
    <row r="169" spans="2:65" s="10" customFormat="1" ht="14.4" customHeight="1">
      <c r="B169" s="175"/>
      <c r="C169" s="176"/>
      <c r="D169" s="176"/>
      <c r="E169" s="177" t="s">
        <v>5</v>
      </c>
      <c r="F169" s="280" t="s">
        <v>465</v>
      </c>
      <c r="G169" s="281"/>
      <c r="H169" s="281"/>
      <c r="I169" s="281"/>
      <c r="J169" s="176"/>
      <c r="K169" s="177" t="s">
        <v>5</v>
      </c>
      <c r="L169" s="176"/>
      <c r="M169" s="176"/>
      <c r="N169" s="176"/>
      <c r="O169" s="176"/>
      <c r="P169" s="176"/>
      <c r="Q169" s="176"/>
      <c r="R169" s="178"/>
      <c r="T169" s="179"/>
      <c r="U169" s="176"/>
      <c r="V169" s="176"/>
      <c r="W169" s="176"/>
      <c r="X169" s="176"/>
      <c r="Y169" s="176"/>
      <c r="Z169" s="176"/>
      <c r="AA169" s="180"/>
      <c r="AT169" s="181" t="s">
        <v>169</v>
      </c>
      <c r="AU169" s="181" t="s">
        <v>120</v>
      </c>
      <c r="AV169" s="10" t="s">
        <v>86</v>
      </c>
      <c r="AW169" s="10" t="s">
        <v>35</v>
      </c>
      <c r="AX169" s="10" t="s">
        <v>78</v>
      </c>
      <c r="AY169" s="181" t="s">
        <v>156</v>
      </c>
    </row>
    <row r="170" spans="2:65" s="12" customFormat="1" ht="14.4" customHeight="1">
      <c r="B170" s="191"/>
      <c r="C170" s="192"/>
      <c r="D170" s="192"/>
      <c r="E170" s="193" t="s">
        <v>5</v>
      </c>
      <c r="F170" s="294" t="s">
        <v>265</v>
      </c>
      <c r="G170" s="295"/>
      <c r="H170" s="295"/>
      <c r="I170" s="295"/>
      <c r="J170" s="192"/>
      <c r="K170" s="194">
        <v>26.721</v>
      </c>
      <c r="L170" s="192"/>
      <c r="M170" s="192"/>
      <c r="N170" s="192"/>
      <c r="O170" s="192"/>
      <c r="P170" s="192"/>
      <c r="Q170" s="192"/>
      <c r="R170" s="195"/>
      <c r="T170" s="196"/>
      <c r="U170" s="192"/>
      <c r="V170" s="192"/>
      <c r="W170" s="192"/>
      <c r="X170" s="192"/>
      <c r="Y170" s="192"/>
      <c r="Z170" s="192"/>
      <c r="AA170" s="197"/>
      <c r="AT170" s="198" t="s">
        <v>169</v>
      </c>
      <c r="AU170" s="198" t="s">
        <v>120</v>
      </c>
      <c r="AV170" s="12" t="s">
        <v>184</v>
      </c>
      <c r="AW170" s="12" t="s">
        <v>35</v>
      </c>
      <c r="AX170" s="12" t="s">
        <v>86</v>
      </c>
      <c r="AY170" s="198" t="s">
        <v>156</v>
      </c>
    </row>
    <row r="171" spans="2:65" s="1" customFormat="1" ht="22.8" customHeight="1">
      <c r="B171" s="135"/>
      <c r="C171" s="164" t="s">
        <v>285</v>
      </c>
      <c r="D171" s="164" t="s">
        <v>157</v>
      </c>
      <c r="E171" s="165" t="s">
        <v>531</v>
      </c>
      <c r="F171" s="272" t="s">
        <v>532</v>
      </c>
      <c r="G171" s="272"/>
      <c r="H171" s="272"/>
      <c r="I171" s="272"/>
      <c r="J171" s="166" t="s">
        <v>239</v>
      </c>
      <c r="K171" s="167">
        <v>81.638999999999996</v>
      </c>
      <c r="L171" s="273">
        <v>0</v>
      </c>
      <c r="M171" s="273"/>
      <c r="N171" s="274">
        <f>ROUND(L171*K171,2)</f>
        <v>0</v>
      </c>
      <c r="O171" s="274"/>
      <c r="P171" s="274"/>
      <c r="Q171" s="274"/>
      <c r="R171" s="138"/>
      <c r="T171" s="168" t="s">
        <v>5</v>
      </c>
      <c r="U171" s="47" t="s">
        <v>43</v>
      </c>
      <c r="V171" s="39"/>
      <c r="W171" s="169">
        <f>V171*K171</f>
        <v>0</v>
      </c>
      <c r="X171" s="169">
        <v>0</v>
      </c>
      <c r="Y171" s="169">
        <f>X171*K171</f>
        <v>0</v>
      </c>
      <c r="Z171" s="169">
        <v>0</v>
      </c>
      <c r="AA171" s="170">
        <f>Z171*K171</f>
        <v>0</v>
      </c>
      <c r="AR171" s="22" t="s">
        <v>184</v>
      </c>
      <c r="AT171" s="22" t="s">
        <v>157</v>
      </c>
      <c r="AU171" s="22" t="s">
        <v>120</v>
      </c>
      <c r="AY171" s="22" t="s">
        <v>156</v>
      </c>
      <c r="BE171" s="109">
        <f>IF(U171="základní",N171,0)</f>
        <v>0</v>
      </c>
      <c r="BF171" s="109">
        <f>IF(U171="snížená",N171,0)</f>
        <v>0</v>
      </c>
      <c r="BG171" s="109">
        <f>IF(U171="zákl. přenesená",N171,0)</f>
        <v>0</v>
      </c>
      <c r="BH171" s="109">
        <f>IF(U171="sníž. přenesená",N171,0)</f>
        <v>0</v>
      </c>
      <c r="BI171" s="109">
        <f>IF(U171="nulová",N171,0)</f>
        <v>0</v>
      </c>
      <c r="BJ171" s="22" t="s">
        <v>86</v>
      </c>
      <c r="BK171" s="109">
        <f>ROUND(L171*K171,2)</f>
        <v>0</v>
      </c>
      <c r="BL171" s="22" t="s">
        <v>184</v>
      </c>
      <c r="BM171" s="22" t="s">
        <v>533</v>
      </c>
    </row>
    <row r="172" spans="2:65" s="10" customFormat="1" ht="14.4" customHeight="1">
      <c r="B172" s="175"/>
      <c r="C172" s="176"/>
      <c r="D172" s="176"/>
      <c r="E172" s="177" t="s">
        <v>5</v>
      </c>
      <c r="F172" s="278" t="s">
        <v>534</v>
      </c>
      <c r="G172" s="279"/>
      <c r="H172" s="279"/>
      <c r="I172" s="279"/>
      <c r="J172" s="176"/>
      <c r="K172" s="177" t="s">
        <v>5</v>
      </c>
      <c r="L172" s="176"/>
      <c r="M172" s="176"/>
      <c r="N172" s="176"/>
      <c r="O172" s="176"/>
      <c r="P172" s="176"/>
      <c r="Q172" s="176"/>
      <c r="R172" s="178"/>
      <c r="T172" s="179"/>
      <c r="U172" s="176"/>
      <c r="V172" s="176"/>
      <c r="W172" s="176"/>
      <c r="X172" s="176"/>
      <c r="Y172" s="176"/>
      <c r="Z172" s="176"/>
      <c r="AA172" s="180"/>
      <c r="AT172" s="181" t="s">
        <v>169</v>
      </c>
      <c r="AU172" s="181" t="s">
        <v>120</v>
      </c>
      <c r="AV172" s="10" t="s">
        <v>86</v>
      </c>
      <c r="AW172" s="10" t="s">
        <v>35</v>
      </c>
      <c r="AX172" s="10" t="s">
        <v>78</v>
      </c>
      <c r="AY172" s="181" t="s">
        <v>156</v>
      </c>
    </row>
    <row r="173" spans="2:65" s="10" customFormat="1" ht="14.4" customHeight="1">
      <c r="B173" s="175"/>
      <c r="C173" s="176"/>
      <c r="D173" s="176"/>
      <c r="E173" s="177" t="s">
        <v>5</v>
      </c>
      <c r="F173" s="280" t="s">
        <v>535</v>
      </c>
      <c r="G173" s="281"/>
      <c r="H173" s="281"/>
      <c r="I173" s="281"/>
      <c r="J173" s="176"/>
      <c r="K173" s="177" t="s">
        <v>5</v>
      </c>
      <c r="L173" s="176"/>
      <c r="M173" s="176"/>
      <c r="N173" s="176"/>
      <c r="O173" s="176"/>
      <c r="P173" s="176"/>
      <c r="Q173" s="176"/>
      <c r="R173" s="178"/>
      <c r="T173" s="179"/>
      <c r="U173" s="176"/>
      <c r="V173" s="176"/>
      <c r="W173" s="176"/>
      <c r="X173" s="176"/>
      <c r="Y173" s="176"/>
      <c r="Z173" s="176"/>
      <c r="AA173" s="180"/>
      <c r="AT173" s="181" t="s">
        <v>169</v>
      </c>
      <c r="AU173" s="181" t="s">
        <v>120</v>
      </c>
      <c r="AV173" s="10" t="s">
        <v>86</v>
      </c>
      <c r="AW173" s="10" t="s">
        <v>35</v>
      </c>
      <c r="AX173" s="10" t="s">
        <v>78</v>
      </c>
      <c r="AY173" s="181" t="s">
        <v>156</v>
      </c>
    </row>
    <row r="174" spans="2:65" s="11" customFormat="1" ht="14.4" customHeight="1">
      <c r="B174" s="182"/>
      <c r="C174" s="183"/>
      <c r="D174" s="183"/>
      <c r="E174" s="184" t="s">
        <v>5</v>
      </c>
      <c r="F174" s="282" t="s">
        <v>536</v>
      </c>
      <c r="G174" s="283"/>
      <c r="H174" s="283"/>
      <c r="I174" s="283"/>
      <c r="J174" s="183"/>
      <c r="K174" s="185">
        <v>108.36</v>
      </c>
      <c r="L174" s="183"/>
      <c r="M174" s="183"/>
      <c r="N174" s="183"/>
      <c r="O174" s="183"/>
      <c r="P174" s="183"/>
      <c r="Q174" s="183"/>
      <c r="R174" s="186"/>
      <c r="T174" s="187"/>
      <c r="U174" s="183"/>
      <c r="V174" s="183"/>
      <c r="W174" s="183"/>
      <c r="X174" s="183"/>
      <c r="Y174" s="183"/>
      <c r="Z174" s="183"/>
      <c r="AA174" s="188"/>
      <c r="AT174" s="189" t="s">
        <v>169</v>
      </c>
      <c r="AU174" s="189" t="s">
        <v>120</v>
      </c>
      <c r="AV174" s="11" t="s">
        <v>120</v>
      </c>
      <c r="AW174" s="11" t="s">
        <v>35</v>
      </c>
      <c r="AX174" s="11" t="s">
        <v>78</v>
      </c>
      <c r="AY174" s="189" t="s">
        <v>156</v>
      </c>
    </row>
    <row r="175" spans="2:65" s="10" customFormat="1" ht="14.4" customHeight="1">
      <c r="B175" s="175"/>
      <c r="C175" s="176"/>
      <c r="D175" s="176"/>
      <c r="E175" s="177" t="s">
        <v>5</v>
      </c>
      <c r="F175" s="280" t="s">
        <v>537</v>
      </c>
      <c r="G175" s="281"/>
      <c r="H175" s="281"/>
      <c r="I175" s="281"/>
      <c r="J175" s="176"/>
      <c r="K175" s="177" t="s">
        <v>5</v>
      </c>
      <c r="L175" s="176"/>
      <c r="M175" s="176"/>
      <c r="N175" s="176"/>
      <c r="O175" s="176"/>
      <c r="P175" s="176"/>
      <c r="Q175" s="176"/>
      <c r="R175" s="178"/>
      <c r="T175" s="179"/>
      <c r="U175" s="176"/>
      <c r="V175" s="176"/>
      <c r="W175" s="176"/>
      <c r="X175" s="176"/>
      <c r="Y175" s="176"/>
      <c r="Z175" s="176"/>
      <c r="AA175" s="180"/>
      <c r="AT175" s="181" t="s">
        <v>169</v>
      </c>
      <c r="AU175" s="181" t="s">
        <v>120</v>
      </c>
      <c r="AV175" s="10" t="s">
        <v>86</v>
      </c>
      <c r="AW175" s="10" t="s">
        <v>35</v>
      </c>
      <c r="AX175" s="10" t="s">
        <v>78</v>
      </c>
      <c r="AY175" s="181" t="s">
        <v>156</v>
      </c>
    </row>
    <row r="176" spans="2:65" s="11" customFormat="1" ht="14.4" customHeight="1">
      <c r="B176" s="182"/>
      <c r="C176" s="183"/>
      <c r="D176" s="183"/>
      <c r="E176" s="184" t="s">
        <v>5</v>
      </c>
      <c r="F176" s="282" t="s">
        <v>538</v>
      </c>
      <c r="G176" s="283"/>
      <c r="H176" s="283"/>
      <c r="I176" s="283"/>
      <c r="J176" s="183"/>
      <c r="K176" s="185">
        <v>-2.1739999999999999</v>
      </c>
      <c r="L176" s="183"/>
      <c r="M176" s="183"/>
      <c r="N176" s="183"/>
      <c r="O176" s="183"/>
      <c r="P176" s="183"/>
      <c r="Q176" s="183"/>
      <c r="R176" s="186"/>
      <c r="T176" s="187"/>
      <c r="U176" s="183"/>
      <c r="V176" s="183"/>
      <c r="W176" s="183"/>
      <c r="X176" s="183"/>
      <c r="Y176" s="183"/>
      <c r="Z176" s="183"/>
      <c r="AA176" s="188"/>
      <c r="AT176" s="189" t="s">
        <v>169</v>
      </c>
      <c r="AU176" s="189" t="s">
        <v>120</v>
      </c>
      <c r="AV176" s="11" t="s">
        <v>120</v>
      </c>
      <c r="AW176" s="11" t="s">
        <v>35</v>
      </c>
      <c r="AX176" s="11" t="s">
        <v>78</v>
      </c>
      <c r="AY176" s="189" t="s">
        <v>156</v>
      </c>
    </row>
    <row r="177" spans="2:65" s="11" customFormat="1" ht="14.4" customHeight="1">
      <c r="B177" s="182"/>
      <c r="C177" s="183"/>
      <c r="D177" s="183"/>
      <c r="E177" s="184" t="s">
        <v>5</v>
      </c>
      <c r="F177" s="282" t="s">
        <v>539</v>
      </c>
      <c r="G177" s="283"/>
      <c r="H177" s="283"/>
      <c r="I177" s="283"/>
      <c r="J177" s="183"/>
      <c r="K177" s="185">
        <v>-4.7859999999999996</v>
      </c>
      <c r="L177" s="183"/>
      <c r="M177" s="183"/>
      <c r="N177" s="183"/>
      <c r="O177" s="183"/>
      <c r="P177" s="183"/>
      <c r="Q177" s="183"/>
      <c r="R177" s="186"/>
      <c r="T177" s="187"/>
      <c r="U177" s="183"/>
      <c r="V177" s="183"/>
      <c r="W177" s="183"/>
      <c r="X177" s="183"/>
      <c r="Y177" s="183"/>
      <c r="Z177" s="183"/>
      <c r="AA177" s="188"/>
      <c r="AT177" s="189" t="s">
        <v>169</v>
      </c>
      <c r="AU177" s="189" t="s">
        <v>120</v>
      </c>
      <c r="AV177" s="11" t="s">
        <v>120</v>
      </c>
      <c r="AW177" s="11" t="s">
        <v>35</v>
      </c>
      <c r="AX177" s="11" t="s">
        <v>78</v>
      </c>
      <c r="AY177" s="189" t="s">
        <v>156</v>
      </c>
    </row>
    <row r="178" spans="2:65" s="11" customFormat="1" ht="14.4" customHeight="1">
      <c r="B178" s="182"/>
      <c r="C178" s="183"/>
      <c r="D178" s="183"/>
      <c r="E178" s="184" t="s">
        <v>5</v>
      </c>
      <c r="F178" s="282" t="s">
        <v>540</v>
      </c>
      <c r="G178" s="283"/>
      <c r="H178" s="283"/>
      <c r="I178" s="283"/>
      <c r="J178" s="183"/>
      <c r="K178" s="185">
        <v>-10.750999999999999</v>
      </c>
      <c r="L178" s="183"/>
      <c r="M178" s="183"/>
      <c r="N178" s="183"/>
      <c r="O178" s="183"/>
      <c r="P178" s="183"/>
      <c r="Q178" s="183"/>
      <c r="R178" s="186"/>
      <c r="T178" s="187"/>
      <c r="U178" s="183"/>
      <c r="V178" s="183"/>
      <c r="W178" s="183"/>
      <c r="X178" s="183"/>
      <c r="Y178" s="183"/>
      <c r="Z178" s="183"/>
      <c r="AA178" s="188"/>
      <c r="AT178" s="189" t="s">
        <v>169</v>
      </c>
      <c r="AU178" s="189" t="s">
        <v>120</v>
      </c>
      <c r="AV178" s="11" t="s">
        <v>120</v>
      </c>
      <c r="AW178" s="11" t="s">
        <v>35</v>
      </c>
      <c r="AX178" s="11" t="s">
        <v>78</v>
      </c>
      <c r="AY178" s="189" t="s">
        <v>156</v>
      </c>
    </row>
    <row r="179" spans="2:65" s="11" customFormat="1" ht="14.4" customHeight="1">
      <c r="B179" s="182"/>
      <c r="C179" s="183"/>
      <c r="D179" s="183"/>
      <c r="E179" s="184" t="s">
        <v>5</v>
      </c>
      <c r="F179" s="282" t="s">
        <v>541</v>
      </c>
      <c r="G179" s="283"/>
      <c r="H179" s="283"/>
      <c r="I179" s="283"/>
      <c r="J179" s="183"/>
      <c r="K179" s="185">
        <v>-0.32400000000000001</v>
      </c>
      <c r="L179" s="183"/>
      <c r="M179" s="183"/>
      <c r="N179" s="183"/>
      <c r="O179" s="183"/>
      <c r="P179" s="183"/>
      <c r="Q179" s="183"/>
      <c r="R179" s="186"/>
      <c r="T179" s="187"/>
      <c r="U179" s="183"/>
      <c r="V179" s="183"/>
      <c r="W179" s="183"/>
      <c r="X179" s="183"/>
      <c r="Y179" s="183"/>
      <c r="Z179" s="183"/>
      <c r="AA179" s="188"/>
      <c r="AT179" s="189" t="s">
        <v>169</v>
      </c>
      <c r="AU179" s="189" t="s">
        <v>120</v>
      </c>
      <c r="AV179" s="11" t="s">
        <v>120</v>
      </c>
      <c r="AW179" s="11" t="s">
        <v>35</v>
      </c>
      <c r="AX179" s="11" t="s">
        <v>78</v>
      </c>
      <c r="AY179" s="189" t="s">
        <v>156</v>
      </c>
    </row>
    <row r="180" spans="2:65" s="10" customFormat="1" ht="22.8" customHeight="1">
      <c r="B180" s="175"/>
      <c r="C180" s="176"/>
      <c r="D180" s="176"/>
      <c r="E180" s="177" t="s">
        <v>5</v>
      </c>
      <c r="F180" s="280" t="s">
        <v>542</v>
      </c>
      <c r="G180" s="281"/>
      <c r="H180" s="281"/>
      <c r="I180" s="281"/>
      <c r="J180" s="176"/>
      <c r="K180" s="177" t="s">
        <v>5</v>
      </c>
      <c r="L180" s="176"/>
      <c r="M180" s="176"/>
      <c r="N180" s="176"/>
      <c r="O180" s="176"/>
      <c r="P180" s="176"/>
      <c r="Q180" s="176"/>
      <c r="R180" s="178"/>
      <c r="T180" s="179"/>
      <c r="U180" s="176"/>
      <c r="V180" s="176"/>
      <c r="W180" s="176"/>
      <c r="X180" s="176"/>
      <c r="Y180" s="176"/>
      <c r="Z180" s="176"/>
      <c r="AA180" s="180"/>
      <c r="AT180" s="181" t="s">
        <v>169</v>
      </c>
      <c r="AU180" s="181" t="s">
        <v>120</v>
      </c>
      <c r="AV180" s="10" t="s">
        <v>86</v>
      </c>
      <c r="AW180" s="10" t="s">
        <v>35</v>
      </c>
      <c r="AX180" s="10" t="s">
        <v>78</v>
      </c>
      <c r="AY180" s="181" t="s">
        <v>156</v>
      </c>
    </row>
    <row r="181" spans="2:65" s="11" customFormat="1" ht="14.4" customHeight="1">
      <c r="B181" s="182"/>
      <c r="C181" s="183"/>
      <c r="D181" s="183"/>
      <c r="E181" s="184" t="s">
        <v>5</v>
      </c>
      <c r="F181" s="282" t="s">
        <v>543</v>
      </c>
      <c r="G181" s="283"/>
      <c r="H181" s="283"/>
      <c r="I181" s="283"/>
      <c r="J181" s="183"/>
      <c r="K181" s="185">
        <v>-8.6859999999999999</v>
      </c>
      <c r="L181" s="183"/>
      <c r="M181" s="183"/>
      <c r="N181" s="183"/>
      <c r="O181" s="183"/>
      <c r="P181" s="183"/>
      <c r="Q181" s="183"/>
      <c r="R181" s="186"/>
      <c r="T181" s="187"/>
      <c r="U181" s="183"/>
      <c r="V181" s="183"/>
      <c r="W181" s="183"/>
      <c r="X181" s="183"/>
      <c r="Y181" s="183"/>
      <c r="Z181" s="183"/>
      <c r="AA181" s="188"/>
      <c r="AT181" s="189" t="s">
        <v>169</v>
      </c>
      <c r="AU181" s="189" t="s">
        <v>120</v>
      </c>
      <c r="AV181" s="11" t="s">
        <v>120</v>
      </c>
      <c r="AW181" s="11" t="s">
        <v>35</v>
      </c>
      <c r="AX181" s="11" t="s">
        <v>78</v>
      </c>
      <c r="AY181" s="189" t="s">
        <v>156</v>
      </c>
    </row>
    <row r="182" spans="2:65" s="10" customFormat="1" ht="14.4" customHeight="1">
      <c r="B182" s="175"/>
      <c r="C182" s="176"/>
      <c r="D182" s="176"/>
      <c r="E182" s="177" t="s">
        <v>5</v>
      </c>
      <c r="F182" s="280" t="s">
        <v>544</v>
      </c>
      <c r="G182" s="281"/>
      <c r="H182" s="281"/>
      <c r="I182" s="281"/>
      <c r="J182" s="176"/>
      <c r="K182" s="177" t="s">
        <v>5</v>
      </c>
      <c r="L182" s="176"/>
      <c r="M182" s="176"/>
      <c r="N182" s="176"/>
      <c r="O182" s="176"/>
      <c r="P182" s="176"/>
      <c r="Q182" s="176"/>
      <c r="R182" s="178"/>
      <c r="T182" s="179"/>
      <c r="U182" s="176"/>
      <c r="V182" s="176"/>
      <c r="W182" s="176"/>
      <c r="X182" s="176"/>
      <c r="Y182" s="176"/>
      <c r="Z182" s="176"/>
      <c r="AA182" s="180"/>
      <c r="AT182" s="181" t="s">
        <v>169</v>
      </c>
      <c r="AU182" s="181" t="s">
        <v>120</v>
      </c>
      <c r="AV182" s="10" t="s">
        <v>86</v>
      </c>
      <c r="AW182" s="10" t="s">
        <v>35</v>
      </c>
      <c r="AX182" s="10" t="s">
        <v>78</v>
      </c>
      <c r="AY182" s="181" t="s">
        <v>156</v>
      </c>
    </row>
    <row r="183" spans="2:65" s="12" customFormat="1" ht="14.4" customHeight="1">
      <c r="B183" s="191"/>
      <c r="C183" s="192"/>
      <c r="D183" s="192"/>
      <c r="E183" s="193" t="s">
        <v>5</v>
      </c>
      <c r="F183" s="294" t="s">
        <v>265</v>
      </c>
      <c r="G183" s="295"/>
      <c r="H183" s="295"/>
      <c r="I183" s="295"/>
      <c r="J183" s="192"/>
      <c r="K183" s="194">
        <v>81.638999999999996</v>
      </c>
      <c r="L183" s="192"/>
      <c r="M183" s="192"/>
      <c r="N183" s="192"/>
      <c r="O183" s="192"/>
      <c r="P183" s="192"/>
      <c r="Q183" s="192"/>
      <c r="R183" s="195"/>
      <c r="T183" s="196"/>
      <c r="U183" s="192"/>
      <c r="V183" s="192"/>
      <c r="W183" s="192"/>
      <c r="X183" s="192"/>
      <c r="Y183" s="192"/>
      <c r="Z183" s="192"/>
      <c r="AA183" s="197"/>
      <c r="AT183" s="198" t="s">
        <v>169</v>
      </c>
      <c r="AU183" s="198" t="s">
        <v>120</v>
      </c>
      <c r="AV183" s="12" t="s">
        <v>184</v>
      </c>
      <c r="AW183" s="12" t="s">
        <v>35</v>
      </c>
      <c r="AX183" s="12" t="s">
        <v>86</v>
      </c>
      <c r="AY183" s="198" t="s">
        <v>156</v>
      </c>
    </row>
    <row r="184" spans="2:65" s="1" customFormat="1" ht="22.8" customHeight="1">
      <c r="B184" s="135"/>
      <c r="C184" s="164" t="s">
        <v>289</v>
      </c>
      <c r="D184" s="164" t="s">
        <v>157</v>
      </c>
      <c r="E184" s="165" t="s">
        <v>545</v>
      </c>
      <c r="F184" s="272" t="s">
        <v>546</v>
      </c>
      <c r="G184" s="272"/>
      <c r="H184" s="272"/>
      <c r="I184" s="272"/>
      <c r="J184" s="166" t="s">
        <v>233</v>
      </c>
      <c r="K184" s="167">
        <v>19.620999999999999</v>
      </c>
      <c r="L184" s="273">
        <v>0</v>
      </c>
      <c r="M184" s="273"/>
      <c r="N184" s="274">
        <f>ROUND(L184*K184,2)</f>
        <v>0</v>
      </c>
      <c r="O184" s="274"/>
      <c r="P184" s="274"/>
      <c r="Q184" s="274"/>
      <c r="R184" s="138"/>
      <c r="T184" s="168" t="s">
        <v>5</v>
      </c>
      <c r="U184" s="47" t="s">
        <v>43</v>
      </c>
      <c r="V184" s="39"/>
      <c r="W184" s="169">
        <f>V184*K184</f>
        <v>0</v>
      </c>
      <c r="X184" s="169">
        <v>0</v>
      </c>
      <c r="Y184" s="169">
        <f>X184*K184</f>
        <v>0</v>
      </c>
      <c r="Z184" s="169">
        <v>0</v>
      </c>
      <c r="AA184" s="170">
        <f>Z184*K184</f>
        <v>0</v>
      </c>
      <c r="AR184" s="22" t="s">
        <v>184</v>
      </c>
      <c r="AT184" s="22" t="s">
        <v>157</v>
      </c>
      <c r="AU184" s="22" t="s">
        <v>120</v>
      </c>
      <c r="AY184" s="22" t="s">
        <v>156</v>
      </c>
      <c r="BE184" s="109">
        <f>IF(U184="základní",N184,0)</f>
        <v>0</v>
      </c>
      <c r="BF184" s="109">
        <f>IF(U184="snížená",N184,0)</f>
        <v>0</v>
      </c>
      <c r="BG184" s="109">
        <f>IF(U184="zákl. přenesená",N184,0)</f>
        <v>0</v>
      </c>
      <c r="BH184" s="109">
        <f>IF(U184="sníž. přenesená",N184,0)</f>
        <v>0</v>
      </c>
      <c r="BI184" s="109">
        <f>IF(U184="nulová",N184,0)</f>
        <v>0</v>
      </c>
      <c r="BJ184" s="22" t="s">
        <v>86</v>
      </c>
      <c r="BK184" s="109">
        <f>ROUND(L184*K184,2)</f>
        <v>0</v>
      </c>
      <c r="BL184" s="22" t="s">
        <v>184</v>
      </c>
      <c r="BM184" s="22" t="s">
        <v>547</v>
      </c>
    </row>
    <row r="185" spans="2:65" s="10" customFormat="1" ht="14.4" customHeight="1">
      <c r="B185" s="175"/>
      <c r="C185" s="176"/>
      <c r="D185" s="176"/>
      <c r="E185" s="177" t="s">
        <v>5</v>
      </c>
      <c r="F185" s="278" t="s">
        <v>548</v>
      </c>
      <c r="G185" s="279"/>
      <c r="H185" s="279"/>
      <c r="I185" s="279"/>
      <c r="J185" s="176"/>
      <c r="K185" s="177" t="s">
        <v>5</v>
      </c>
      <c r="L185" s="176"/>
      <c r="M185" s="176"/>
      <c r="N185" s="176"/>
      <c r="O185" s="176"/>
      <c r="P185" s="176"/>
      <c r="Q185" s="176"/>
      <c r="R185" s="178"/>
      <c r="T185" s="179"/>
      <c r="U185" s="176"/>
      <c r="V185" s="176"/>
      <c r="W185" s="176"/>
      <c r="X185" s="176"/>
      <c r="Y185" s="176"/>
      <c r="Z185" s="176"/>
      <c r="AA185" s="180"/>
      <c r="AT185" s="181" t="s">
        <v>169</v>
      </c>
      <c r="AU185" s="181" t="s">
        <v>120</v>
      </c>
      <c r="AV185" s="10" t="s">
        <v>86</v>
      </c>
      <c r="AW185" s="10" t="s">
        <v>35</v>
      </c>
      <c r="AX185" s="10" t="s">
        <v>78</v>
      </c>
      <c r="AY185" s="181" t="s">
        <v>156</v>
      </c>
    </row>
    <row r="186" spans="2:65" s="11" customFormat="1" ht="14.4" customHeight="1">
      <c r="B186" s="182"/>
      <c r="C186" s="183"/>
      <c r="D186" s="183"/>
      <c r="E186" s="184" t="s">
        <v>5</v>
      </c>
      <c r="F186" s="282" t="s">
        <v>549</v>
      </c>
      <c r="G186" s="283"/>
      <c r="H186" s="283"/>
      <c r="I186" s="283"/>
      <c r="J186" s="183"/>
      <c r="K186" s="185">
        <v>10</v>
      </c>
      <c r="L186" s="183"/>
      <c r="M186" s="183"/>
      <c r="N186" s="183"/>
      <c r="O186" s="183"/>
      <c r="P186" s="183"/>
      <c r="Q186" s="183"/>
      <c r="R186" s="186"/>
      <c r="T186" s="187"/>
      <c r="U186" s="183"/>
      <c r="V186" s="183"/>
      <c r="W186" s="183"/>
      <c r="X186" s="183"/>
      <c r="Y186" s="183"/>
      <c r="Z186" s="183"/>
      <c r="AA186" s="188"/>
      <c r="AT186" s="189" t="s">
        <v>169</v>
      </c>
      <c r="AU186" s="189" t="s">
        <v>120</v>
      </c>
      <c r="AV186" s="11" t="s">
        <v>120</v>
      </c>
      <c r="AW186" s="11" t="s">
        <v>35</v>
      </c>
      <c r="AX186" s="11" t="s">
        <v>78</v>
      </c>
      <c r="AY186" s="189" t="s">
        <v>156</v>
      </c>
    </row>
    <row r="187" spans="2:65" s="11" customFormat="1" ht="14.4" customHeight="1">
      <c r="B187" s="182"/>
      <c r="C187" s="183"/>
      <c r="D187" s="183"/>
      <c r="E187" s="184" t="s">
        <v>5</v>
      </c>
      <c r="F187" s="282" t="s">
        <v>550</v>
      </c>
      <c r="G187" s="283"/>
      <c r="H187" s="283"/>
      <c r="I187" s="283"/>
      <c r="J187" s="183"/>
      <c r="K187" s="185">
        <v>9.6210000000000004</v>
      </c>
      <c r="L187" s="183"/>
      <c r="M187" s="183"/>
      <c r="N187" s="183"/>
      <c r="O187" s="183"/>
      <c r="P187" s="183"/>
      <c r="Q187" s="183"/>
      <c r="R187" s="186"/>
      <c r="T187" s="187"/>
      <c r="U187" s="183"/>
      <c r="V187" s="183"/>
      <c r="W187" s="183"/>
      <c r="X187" s="183"/>
      <c r="Y187" s="183"/>
      <c r="Z187" s="183"/>
      <c r="AA187" s="188"/>
      <c r="AT187" s="189" t="s">
        <v>169</v>
      </c>
      <c r="AU187" s="189" t="s">
        <v>120</v>
      </c>
      <c r="AV187" s="11" t="s">
        <v>120</v>
      </c>
      <c r="AW187" s="11" t="s">
        <v>35</v>
      </c>
      <c r="AX187" s="11" t="s">
        <v>78</v>
      </c>
      <c r="AY187" s="189" t="s">
        <v>156</v>
      </c>
    </row>
    <row r="188" spans="2:65" s="10" customFormat="1" ht="14.4" customHeight="1">
      <c r="B188" s="175"/>
      <c r="C188" s="176"/>
      <c r="D188" s="176"/>
      <c r="E188" s="177" t="s">
        <v>5</v>
      </c>
      <c r="F188" s="280" t="s">
        <v>551</v>
      </c>
      <c r="G188" s="281"/>
      <c r="H188" s="281"/>
      <c r="I188" s="281"/>
      <c r="J188" s="176"/>
      <c r="K188" s="177" t="s">
        <v>5</v>
      </c>
      <c r="L188" s="176"/>
      <c r="M188" s="176"/>
      <c r="N188" s="176"/>
      <c r="O188" s="176"/>
      <c r="P188" s="176"/>
      <c r="Q188" s="176"/>
      <c r="R188" s="178"/>
      <c r="T188" s="179"/>
      <c r="U188" s="176"/>
      <c r="V188" s="176"/>
      <c r="W188" s="176"/>
      <c r="X188" s="176"/>
      <c r="Y188" s="176"/>
      <c r="Z188" s="176"/>
      <c r="AA188" s="180"/>
      <c r="AT188" s="181" t="s">
        <v>169</v>
      </c>
      <c r="AU188" s="181" t="s">
        <v>120</v>
      </c>
      <c r="AV188" s="10" t="s">
        <v>86</v>
      </c>
      <c r="AW188" s="10" t="s">
        <v>35</v>
      </c>
      <c r="AX188" s="10" t="s">
        <v>78</v>
      </c>
      <c r="AY188" s="181" t="s">
        <v>156</v>
      </c>
    </row>
    <row r="189" spans="2:65" s="12" customFormat="1" ht="14.4" customHeight="1">
      <c r="B189" s="191"/>
      <c r="C189" s="192"/>
      <c r="D189" s="192"/>
      <c r="E189" s="193" t="s">
        <v>5</v>
      </c>
      <c r="F189" s="294" t="s">
        <v>265</v>
      </c>
      <c r="G189" s="295"/>
      <c r="H189" s="295"/>
      <c r="I189" s="295"/>
      <c r="J189" s="192"/>
      <c r="K189" s="194">
        <v>19.620999999999999</v>
      </c>
      <c r="L189" s="192"/>
      <c r="M189" s="192"/>
      <c r="N189" s="192"/>
      <c r="O189" s="192"/>
      <c r="P189" s="192"/>
      <c r="Q189" s="192"/>
      <c r="R189" s="195"/>
      <c r="T189" s="196"/>
      <c r="U189" s="192"/>
      <c r="V189" s="192"/>
      <c r="W189" s="192"/>
      <c r="X189" s="192"/>
      <c r="Y189" s="192"/>
      <c r="Z189" s="192"/>
      <c r="AA189" s="197"/>
      <c r="AT189" s="198" t="s">
        <v>169</v>
      </c>
      <c r="AU189" s="198" t="s">
        <v>120</v>
      </c>
      <c r="AV189" s="12" t="s">
        <v>184</v>
      </c>
      <c r="AW189" s="12" t="s">
        <v>35</v>
      </c>
      <c r="AX189" s="12" t="s">
        <v>86</v>
      </c>
      <c r="AY189" s="198" t="s">
        <v>156</v>
      </c>
    </row>
    <row r="190" spans="2:65" s="9" customFormat="1" ht="29.85" customHeight="1">
      <c r="B190" s="153"/>
      <c r="C190" s="154"/>
      <c r="D190" s="163" t="s">
        <v>221</v>
      </c>
      <c r="E190" s="163"/>
      <c r="F190" s="163"/>
      <c r="G190" s="163"/>
      <c r="H190" s="163"/>
      <c r="I190" s="163"/>
      <c r="J190" s="163"/>
      <c r="K190" s="163"/>
      <c r="L190" s="163"/>
      <c r="M190" s="163"/>
      <c r="N190" s="287">
        <f>BK190</f>
        <v>0</v>
      </c>
      <c r="O190" s="288"/>
      <c r="P190" s="288"/>
      <c r="Q190" s="288"/>
      <c r="R190" s="156"/>
      <c r="T190" s="157"/>
      <c r="U190" s="154"/>
      <c r="V190" s="154"/>
      <c r="W190" s="158">
        <f>SUM(W191:W202)</f>
        <v>0</v>
      </c>
      <c r="X190" s="154"/>
      <c r="Y190" s="158">
        <f>SUM(Y191:Y202)</f>
        <v>19.945680000000003</v>
      </c>
      <c r="Z190" s="154"/>
      <c r="AA190" s="159">
        <f>SUM(AA191:AA202)</f>
        <v>0</v>
      </c>
      <c r="AR190" s="160" t="s">
        <v>86</v>
      </c>
      <c r="AT190" s="161" t="s">
        <v>77</v>
      </c>
      <c r="AU190" s="161" t="s">
        <v>86</v>
      </c>
      <c r="AY190" s="160" t="s">
        <v>156</v>
      </c>
      <c r="BK190" s="162">
        <f>SUM(BK191:BK202)</f>
        <v>0</v>
      </c>
    </row>
    <row r="191" spans="2:65" s="1" customFormat="1" ht="22.8" customHeight="1">
      <c r="B191" s="135"/>
      <c r="C191" s="164" t="s">
        <v>293</v>
      </c>
      <c r="D191" s="164" t="s">
        <v>157</v>
      </c>
      <c r="E191" s="165" t="s">
        <v>253</v>
      </c>
      <c r="F191" s="272" t="s">
        <v>254</v>
      </c>
      <c r="G191" s="272"/>
      <c r="H191" s="272"/>
      <c r="I191" s="272"/>
      <c r="J191" s="166" t="s">
        <v>239</v>
      </c>
      <c r="K191" s="167">
        <v>8.6859999999999999</v>
      </c>
      <c r="L191" s="273">
        <v>0</v>
      </c>
      <c r="M191" s="273"/>
      <c r="N191" s="274">
        <f>ROUND(L191*K191,2)</f>
        <v>0</v>
      </c>
      <c r="O191" s="274"/>
      <c r="P191" s="274"/>
      <c r="Q191" s="274"/>
      <c r="R191" s="138"/>
      <c r="T191" s="168" t="s">
        <v>5</v>
      </c>
      <c r="U191" s="47" t="s">
        <v>43</v>
      </c>
      <c r="V191" s="39"/>
      <c r="W191" s="169">
        <f>V191*K191</f>
        <v>0</v>
      </c>
      <c r="X191" s="169">
        <v>2.16</v>
      </c>
      <c r="Y191" s="169">
        <f>X191*K191</f>
        <v>18.761760000000002</v>
      </c>
      <c r="Z191" s="169">
        <v>0</v>
      </c>
      <c r="AA191" s="170">
        <f>Z191*K191</f>
        <v>0</v>
      </c>
      <c r="AR191" s="22" t="s">
        <v>184</v>
      </c>
      <c r="AT191" s="22" t="s">
        <v>157</v>
      </c>
      <c r="AU191" s="22" t="s">
        <v>120</v>
      </c>
      <c r="AY191" s="22" t="s">
        <v>156</v>
      </c>
      <c r="BE191" s="109">
        <f>IF(U191="základní",N191,0)</f>
        <v>0</v>
      </c>
      <c r="BF191" s="109">
        <f>IF(U191="snížená",N191,0)</f>
        <v>0</v>
      </c>
      <c r="BG191" s="109">
        <f>IF(U191="zákl. přenesená",N191,0)</f>
        <v>0</v>
      </c>
      <c r="BH191" s="109">
        <f>IF(U191="sníž. přenesená",N191,0)</f>
        <v>0</v>
      </c>
      <c r="BI191" s="109">
        <f>IF(U191="nulová",N191,0)</f>
        <v>0</v>
      </c>
      <c r="BJ191" s="22" t="s">
        <v>86</v>
      </c>
      <c r="BK191" s="109">
        <f>ROUND(L191*K191,2)</f>
        <v>0</v>
      </c>
      <c r="BL191" s="22" t="s">
        <v>184</v>
      </c>
      <c r="BM191" s="22" t="s">
        <v>552</v>
      </c>
    </row>
    <row r="192" spans="2:65" s="10" customFormat="1" ht="14.4" customHeight="1">
      <c r="B192" s="175"/>
      <c r="C192" s="176"/>
      <c r="D192" s="176"/>
      <c r="E192" s="177" t="s">
        <v>5</v>
      </c>
      <c r="F192" s="278" t="s">
        <v>553</v>
      </c>
      <c r="G192" s="279"/>
      <c r="H192" s="279"/>
      <c r="I192" s="279"/>
      <c r="J192" s="176"/>
      <c r="K192" s="177" t="s">
        <v>5</v>
      </c>
      <c r="L192" s="176"/>
      <c r="M192" s="176"/>
      <c r="N192" s="176"/>
      <c r="O192" s="176"/>
      <c r="P192" s="176"/>
      <c r="Q192" s="176"/>
      <c r="R192" s="178"/>
      <c r="T192" s="179"/>
      <c r="U192" s="176"/>
      <c r="V192" s="176"/>
      <c r="W192" s="176"/>
      <c r="X192" s="176"/>
      <c r="Y192" s="176"/>
      <c r="Z192" s="176"/>
      <c r="AA192" s="180"/>
      <c r="AT192" s="181" t="s">
        <v>169</v>
      </c>
      <c r="AU192" s="181" t="s">
        <v>120</v>
      </c>
      <c r="AV192" s="10" t="s">
        <v>86</v>
      </c>
      <c r="AW192" s="10" t="s">
        <v>35</v>
      </c>
      <c r="AX192" s="10" t="s">
        <v>78</v>
      </c>
      <c r="AY192" s="181" t="s">
        <v>156</v>
      </c>
    </row>
    <row r="193" spans="2:65" s="11" customFormat="1" ht="14.4" customHeight="1">
      <c r="B193" s="182"/>
      <c r="C193" s="183"/>
      <c r="D193" s="183"/>
      <c r="E193" s="184" t="s">
        <v>5</v>
      </c>
      <c r="F193" s="282" t="s">
        <v>554</v>
      </c>
      <c r="G193" s="283"/>
      <c r="H193" s="283"/>
      <c r="I193" s="283"/>
      <c r="J193" s="183"/>
      <c r="K193" s="185">
        <v>3</v>
      </c>
      <c r="L193" s="183"/>
      <c r="M193" s="183"/>
      <c r="N193" s="183"/>
      <c r="O193" s="183"/>
      <c r="P193" s="183"/>
      <c r="Q193" s="183"/>
      <c r="R193" s="186"/>
      <c r="T193" s="187"/>
      <c r="U193" s="183"/>
      <c r="V193" s="183"/>
      <c r="W193" s="183"/>
      <c r="X193" s="183"/>
      <c r="Y193" s="183"/>
      <c r="Z193" s="183"/>
      <c r="AA193" s="188"/>
      <c r="AT193" s="189" t="s">
        <v>169</v>
      </c>
      <c r="AU193" s="189" t="s">
        <v>120</v>
      </c>
      <c r="AV193" s="11" t="s">
        <v>120</v>
      </c>
      <c r="AW193" s="11" t="s">
        <v>35</v>
      </c>
      <c r="AX193" s="11" t="s">
        <v>78</v>
      </c>
      <c r="AY193" s="189" t="s">
        <v>156</v>
      </c>
    </row>
    <row r="194" spans="2:65" s="11" customFormat="1" ht="14.4" customHeight="1">
      <c r="B194" s="182"/>
      <c r="C194" s="183"/>
      <c r="D194" s="183"/>
      <c r="E194" s="184" t="s">
        <v>5</v>
      </c>
      <c r="F194" s="282" t="s">
        <v>555</v>
      </c>
      <c r="G194" s="283"/>
      <c r="H194" s="283"/>
      <c r="I194" s="283"/>
      <c r="J194" s="183"/>
      <c r="K194" s="185">
        <v>2.8860000000000001</v>
      </c>
      <c r="L194" s="183"/>
      <c r="M194" s="183"/>
      <c r="N194" s="183"/>
      <c r="O194" s="183"/>
      <c r="P194" s="183"/>
      <c r="Q194" s="183"/>
      <c r="R194" s="186"/>
      <c r="T194" s="187"/>
      <c r="U194" s="183"/>
      <c r="V194" s="183"/>
      <c r="W194" s="183"/>
      <c r="X194" s="183"/>
      <c r="Y194" s="183"/>
      <c r="Z194" s="183"/>
      <c r="AA194" s="188"/>
      <c r="AT194" s="189" t="s">
        <v>169</v>
      </c>
      <c r="AU194" s="189" t="s">
        <v>120</v>
      </c>
      <c r="AV194" s="11" t="s">
        <v>120</v>
      </c>
      <c r="AW194" s="11" t="s">
        <v>35</v>
      </c>
      <c r="AX194" s="11" t="s">
        <v>78</v>
      </c>
      <c r="AY194" s="189" t="s">
        <v>156</v>
      </c>
    </row>
    <row r="195" spans="2:65" s="10" customFormat="1" ht="22.8" customHeight="1">
      <c r="B195" s="175"/>
      <c r="C195" s="176"/>
      <c r="D195" s="176"/>
      <c r="E195" s="177" t="s">
        <v>5</v>
      </c>
      <c r="F195" s="280" t="s">
        <v>556</v>
      </c>
      <c r="G195" s="281"/>
      <c r="H195" s="281"/>
      <c r="I195" s="281"/>
      <c r="J195" s="176"/>
      <c r="K195" s="177" t="s">
        <v>5</v>
      </c>
      <c r="L195" s="176"/>
      <c r="M195" s="176"/>
      <c r="N195" s="176"/>
      <c r="O195" s="176"/>
      <c r="P195" s="176"/>
      <c r="Q195" s="176"/>
      <c r="R195" s="178"/>
      <c r="T195" s="179"/>
      <c r="U195" s="176"/>
      <c r="V195" s="176"/>
      <c r="W195" s="176"/>
      <c r="X195" s="176"/>
      <c r="Y195" s="176"/>
      <c r="Z195" s="176"/>
      <c r="AA195" s="180"/>
      <c r="AT195" s="181" t="s">
        <v>169</v>
      </c>
      <c r="AU195" s="181" t="s">
        <v>120</v>
      </c>
      <c r="AV195" s="10" t="s">
        <v>86</v>
      </c>
      <c r="AW195" s="10" t="s">
        <v>35</v>
      </c>
      <c r="AX195" s="10" t="s">
        <v>78</v>
      </c>
      <c r="AY195" s="181" t="s">
        <v>156</v>
      </c>
    </row>
    <row r="196" spans="2:65" s="11" customFormat="1" ht="14.4" customHeight="1">
      <c r="B196" s="182"/>
      <c r="C196" s="183"/>
      <c r="D196" s="183"/>
      <c r="E196" s="184" t="s">
        <v>5</v>
      </c>
      <c r="F196" s="282" t="s">
        <v>557</v>
      </c>
      <c r="G196" s="283"/>
      <c r="H196" s="283"/>
      <c r="I196" s="283"/>
      <c r="J196" s="183"/>
      <c r="K196" s="185">
        <v>2.8</v>
      </c>
      <c r="L196" s="183"/>
      <c r="M196" s="183"/>
      <c r="N196" s="183"/>
      <c r="O196" s="183"/>
      <c r="P196" s="183"/>
      <c r="Q196" s="183"/>
      <c r="R196" s="186"/>
      <c r="T196" s="187"/>
      <c r="U196" s="183"/>
      <c r="V196" s="183"/>
      <c r="W196" s="183"/>
      <c r="X196" s="183"/>
      <c r="Y196" s="183"/>
      <c r="Z196" s="183"/>
      <c r="AA196" s="188"/>
      <c r="AT196" s="189" t="s">
        <v>169</v>
      </c>
      <c r="AU196" s="189" t="s">
        <v>120</v>
      </c>
      <c r="AV196" s="11" t="s">
        <v>120</v>
      </c>
      <c r="AW196" s="11" t="s">
        <v>35</v>
      </c>
      <c r="AX196" s="11" t="s">
        <v>78</v>
      </c>
      <c r="AY196" s="189" t="s">
        <v>156</v>
      </c>
    </row>
    <row r="197" spans="2:65" s="10" customFormat="1" ht="14.4" customHeight="1">
      <c r="B197" s="175"/>
      <c r="C197" s="176"/>
      <c r="D197" s="176"/>
      <c r="E197" s="177" t="s">
        <v>5</v>
      </c>
      <c r="F197" s="280" t="s">
        <v>558</v>
      </c>
      <c r="G197" s="281"/>
      <c r="H197" s="281"/>
      <c r="I197" s="281"/>
      <c r="J197" s="176"/>
      <c r="K197" s="177" t="s">
        <v>5</v>
      </c>
      <c r="L197" s="176"/>
      <c r="M197" s="176"/>
      <c r="N197" s="176"/>
      <c r="O197" s="176"/>
      <c r="P197" s="176"/>
      <c r="Q197" s="176"/>
      <c r="R197" s="178"/>
      <c r="T197" s="179"/>
      <c r="U197" s="176"/>
      <c r="V197" s="176"/>
      <c r="W197" s="176"/>
      <c r="X197" s="176"/>
      <c r="Y197" s="176"/>
      <c r="Z197" s="176"/>
      <c r="AA197" s="180"/>
      <c r="AT197" s="181" t="s">
        <v>169</v>
      </c>
      <c r="AU197" s="181" t="s">
        <v>120</v>
      </c>
      <c r="AV197" s="10" t="s">
        <v>86</v>
      </c>
      <c r="AW197" s="10" t="s">
        <v>35</v>
      </c>
      <c r="AX197" s="10" t="s">
        <v>78</v>
      </c>
      <c r="AY197" s="181" t="s">
        <v>156</v>
      </c>
    </row>
    <row r="198" spans="2:65" s="12" customFormat="1" ht="14.4" customHeight="1">
      <c r="B198" s="191"/>
      <c r="C198" s="192"/>
      <c r="D198" s="192"/>
      <c r="E198" s="193" t="s">
        <v>5</v>
      </c>
      <c r="F198" s="294" t="s">
        <v>265</v>
      </c>
      <c r="G198" s="295"/>
      <c r="H198" s="295"/>
      <c r="I198" s="295"/>
      <c r="J198" s="192"/>
      <c r="K198" s="194">
        <v>8.6859999999999999</v>
      </c>
      <c r="L198" s="192"/>
      <c r="M198" s="192"/>
      <c r="N198" s="192"/>
      <c r="O198" s="192"/>
      <c r="P198" s="192"/>
      <c r="Q198" s="192"/>
      <c r="R198" s="195"/>
      <c r="T198" s="196"/>
      <c r="U198" s="192"/>
      <c r="V198" s="192"/>
      <c r="W198" s="192"/>
      <c r="X198" s="192"/>
      <c r="Y198" s="192"/>
      <c r="Z198" s="192"/>
      <c r="AA198" s="197"/>
      <c r="AT198" s="198" t="s">
        <v>169</v>
      </c>
      <c r="AU198" s="198" t="s">
        <v>120</v>
      </c>
      <c r="AV198" s="12" t="s">
        <v>184</v>
      </c>
      <c r="AW198" s="12" t="s">
        <v>35</v>
      </c>
      <c r="AX198" s="12" t="s">
        <v>86</v>
      </c>
      <c r="AY198" s="198" t="s">
        <v>156</v>
      </c>
    </row>
    <row r="199" spans="2:65" s="1" customFormat="1" ht="34.200000000000003" customHeight="1">
      <c r="B199" s="135"/>
      <c r="C199" s="164" t="s">
        <v>11</v>
      </c>
      <c r="D199" s="164" t="s">
        <v>157</v>
      </c>
      <c r="E199" s="165" t="s">
        <v>559</v>
      </c>
      <c r="F199" s="272" t="s">
        <v>560</v>
      </c>
      <c r="G199" s="272"/>
      <c r="H199" s="272"/>
      <c r="I199" s="272"/>
      <c r="J199" s="166" t="s">
        <v>353</v>
      </c>
      <c r="K199" s="167">
        <v>3</v>
      </c>
      <c r="L199" s="273">
        <v>0</v>
      </c>
      <c r="M199" s="273"/>
      <c r="N199" s="274">
        <f>ROUND(L199*K199,2)</f>
        <v>0</v>
      </c>
      <c r="O199" s="274"/>
      <c r="P199" s="274"/>
      <c r="Q199" s="274"/>
      <c r="R199" s="138"/>
      <c r="T199" s="168" t="s">
        <v>5</v>
      </c>
      <c r="U199" s="47" t="s">
        <v>43</v>
      </c>
      <c r="V199" s="39"/>
      <c r="W199" s="169">
        <f>V199*K199</f>
        <v>0</v>
      </c>
      <c r="X199" s="169">
        <v>2.4639999999999999E-2</v>
      </c>
      <c r="Y199" s="169">
        <f>X199*K199</f>
        <v>7.392E-2</v>
      </c>
      <c r="Z199" s="169">
        <v>0</v>
      </c>
      <c r="AA199" s="170">
        <f>Z199*K199</f>
        <v>0</v>
      </c>
      <c r="AR199" s="22" t="s">
        <v>184</v>
      </c>
      <c r="AT199" s="22" t="s">
        <v>157</v>
      </c>
      <c r="AU199" s="22" t="s">
        <v>120</v>
      </c>
      <c r="AY199" s="22" t="s">
        <v>156</v>
      </c>
      <c r="BE199" s="109">
        <f>IF(U199="základní",N199,0)</f>
        <v>0</v>
      </c>
      <c r="BF199" s="109">
        <f>IF(U199="snížená",N199,0)</f>
        <v>0</v>
      </c>
      <c r="BG199" s="109">
        <f>IF(U199="zákl. přenesená",N199,0)</f>
        <v>0</v>
      </c>
      <c r="BH199" s="109">
        <f>IF(U199="sníž. přenesená",N199,0)</f>
        <v>0</v>
      </c>
      <c r="BI199" s="109">
        <f>IF(U199="nulová",N199,0)</f>
        <v>0</v>
      </c>
      <c r="BJ199" s="22" t="s">
        <v>86</v>
      </c>
      <c r="BK199" s="109">
        <f>ROUND(L199*K199,2)</f>
        <v>0</v>
      </c>
      <c r="BL199" s="22" t="s">
        <v>184</v>
      </c>
      <c r="BM199" s="22" t="s">
        <v>561</v>
      </c>
    </row>
    <row r="200" spans="2:65" s="11" customFormat="1" ht="14.4" customHeight="1">
      <c r="B200" s="182"/>
      <c r="C200" s="183"/>
      <c r="D200" s="183"/>
      <c r="E200" s="184" t="s">
        <v>5</v>
      </c>
      <c r="F200" s="292" t="s">
        <v>562</v>
      </c>
      <c r="G200" s="293"/>
      <c r="H200" s="293"/>
      <c r="I200" s="293"/>
      <c r="J200" s="183"/>
      <c r="K200" s="185">
        <v>3</v>
      </c>
      <c r="L200" s="183"/>
      <c r="M200" s="183"/>
      <c r="N200" s="183"/>
      <c r="O200" s="183"/>
      <c r="P200" s="183"/>
      <c r="Q200" s="183"/>
      <c r="R200" s="186"/>
      <c r="T200" s="187"/>
      <c r="U200" s="183"/>
      <c r="V200" s="183"/>
      <c r="W200" s="183"/>
      <c r="X200" s="183"/>
      <c r="Y200" s="183"/>
      <c r="Z200" s="183"/>
      <c r="AA200" s="188"/>
      <c r="AT200" s="189" t="s">
        <v>169</v>
      </c>
      <c r="AU200" s="189" t="s">
        <v>120</v>
      </c>
      <c r="AV200" s="11" t="s">
        <v>120</v>
      </c>
      <c r="AW200" s="11" t="s">
        <v>35</v>
      </c>
      <c r="AX200" s="11" t="s">
        <v>86</v>
      </c>
      <c r="AY200" s="189" t="s">
        <v>156</v>
      </c>
    </row>
    <row r="201" spans="2:65" s="1" customFormat="1" ht="22.8" customHeight="1">
      <c r="B201" s="135"/>
      <c r="C201" s="171" t="s">
        <v>302</v>
      </c>
      <c r="D201" s="171" t="s">
        <v>162</v>
      </c>
      <c r="E201" s="172" t="s">
        <v>563</v>
      </c>
      <c r="F201" s="275" t="s">
        <v>564</v>
      </c>
      <c r="G201" s="275"/>
      <c r="H201" s="275"/>
      <c r="I201" s="275"/>
      <c r="J201" s="173" t="s">
        <v>165</v>
      </c>
      <c r="K201" s="174">
        <v>3</v>
      </c>
      <c r="L201" s="276">
        <v>0</v>
      </c>
      <c r="M201" s="276"/>
      <c r="N201" s="277">
        <f>ROUND(L201*K201,2)</f>
        <v>0</v>
      </c>
      <c r="O201" s="274"/>
      <c r="P201" s="274"/>
      <c r="Q201" s="274"/>
      <c r="R201" s="138"/>
      <c r="T201" s="168" t="s">
        <v>5</v>
      </c>
      <c r="U201" s="47" t="s">
        <v>43</v>
      </c>
      <c r="V201" s="39"/>
      <c r="W201" s="169">
        <f>V201*K201</f>
        <v>0</v>
      </c>
      <c r="X201" s="169">
        <v>0.37</v>
      </c>
      <c r="Y201" s="169">
        <f>X201*K201</f>
        <v>1.1099999999999999</v>
      </c>
      <c r="Z201" s="169">
        <v>0</v>
      </c>
      <c r="AA201" s="170">
        <f>Z201*K201</f>
        <v>0</v>
      </c>
      <c r="AR201" s="22" t="s">
        <v>200</v>
      </c>
      <c r="AT201" s="22" t="s">
        <v>162</v>
      </c>
      <c r="AU201" s="22" t="s">
        <v>120</v>
      </c>
      <c r="AY201" s="22" t="s">
        <v>156</v>
      </c>
      <c r="BE201" s="109">
        <f>IF(U201="základní",N201,0)</f>
        <v>0</v>
      </c>
      <c r="BF201" s="109">
        <f>IF(U201="snížená",N201,0)</f>
        <v>0</v>
      </c>
      <c r="BG201" s="109">
        <f>IF(U201="zákl. přenesená",N201,0)</f>
        <v>0</v>
      </c>
      <c r="BH201" s="109">
        <f>IF(U201="sníž. přenesená",N201,0)</f>
        <v>0</v>
      </c>
      <c r="BI201" s="109">
        <f>IF(U201="nulová",N201,0)</f>
        <v>0</v>
      </c>
      <c r="BJ201" s="22" t="s">
        <v>86</v>
      </c>
      <c r="BK201" s="109">
        <f>ROUND(L201*K201,2)</f>
        <v>0</v>
      </c>
      <c r="BL201" s="22" t="s">
        <v>184</v>
      </c>
      <c r="BM201" s="22" t="s">
        <v>565</v>
      </c>
    </row>
    <row r="202" spans="2:65" s="11" customFormat="1" ht="14.4" customHeight="1">
      <c r="B202" s="182"/>
      <c r="C202" s="183"/>
      <c r="D202" s="183"/>
      <c r="E202" s="184" t="s">
        <v>5</v>
      </c>
      <c r="F202" s="292" t="s">
        <v>562</v>
      </c>
      <c r="G202" s="293"/>
      <c r="H202" s="293"/>
      <c r="I202" s="293"/>
      <c r="J202" s="183"/>
      <c r="K202" s="185">
        <v>3</v>
      </c>
      <c r="L202" s="183"/>
      <c r="M202" s="183"/>
      <c r="N202" s="183"/>
      <c r="O202" s="183"/>
      <c r="P202" s="183"/>
      <c r="Q202" s="183"/>
      <c r="R202" s="186"/>
      <c r="T202" s="187"/>
      <c r="U202" s="183"/>
      <c r="V202" s="183"/>
      <c r="W202" s="183"/>
      <c r="X202" s="183"/>
      <c r="Y202" s="183"/>
      <c r="Z202" s="183"/>
      <c r="AA202" s="188"/>
      <c r="AT202" s="189" t="s">
        <v>169</v>
      </c>
      <c r="AU202" s="189" t="s">
        <v>120</v>
      </c>
      <c r="AV202" s="11" t="s">
        <v>120</v>
      </c>
      <c r="AW202" s="11" t="s">
        <v>35</v>
      </c>
      <c r="AX202" s="11" t="s">
        <v>86</v>
      </c>
      <c r="AY202" s="189" t="s">
        <v>156</v>
      </c>
    </row>
    <row r="203" spans="2:65" s="9" customFormat="1" ht="29.85" customHeight="1">
      <c r="B203" s="153"/>
      <c r="C203" s="154"/>
      <c r="D203" s="163" t="s">
        <v>476</v>
      </c>
      <c r="E203" s="163"/>
      <c r="F203" s="163"/>
      <c r="G203" s="163"/>
      <c r="H203" s="163"/>
      <c r="I203" s="163"/>
      <c r="J203" s="163"/>
      <c r="K203" s="163"/>
      <c r="L203" s="163"/>
      <c r="M203" s="163"/>
      <c r="N203" s="287">
        <f>BK203</f>
        <v>0</v>
      </c>
      <c r="O203" s="288"/>
      <c r="P203" s="288"/>
      <c r="Q203" s="288"/>
      <c r="R203" s="156"/>
      <c r="T203" s="157"/>
      <c r="U203" s="154"/>
      <c r="V203" s="154"/>
      <c r="W203" s="158">
        <f>SUM(W204:W220)</f>
        <v>0</v>
      </c>
      <c r="X203" s="154"/>
      <c r="Y203" s="158">
        <f>SUM(Y204:Y220)</f>
        <v>12.3436</v>
      </c>
      <c r="Z203" s="154"/>
      <c r="AA203" s="159">
        <f>SUM(AA204:AA220)</f>
        <v>0</v>
      </c>
      <c r="AR203" s="160" t="s">
        <v>86</v>
      </c>
      <c r="AT203" s="161" t="s">
        <v>77</v>
      </c>
      <c r="AU203" s="161" t="s">
        <v>86</v>
      </c>
      <c r="AY203" s="160" t="s">
        <v>156</v>
      </c>
      <c r="BK203" s="162">
        <f>SUM(BK204:BK220)</f>
        <v>0</v>
      </c>
    </row>
    <row r="204" spans="2:65" s="1" customFormat="1" ht="34.200000000000003" customHeight="1">
      <c r="B204" s="135"/>
      <c r="C204" s="164" t="s">
        <v>309</v>
      </c>
      <c r="D204" s="164" t="s">
        <v>157</v>
      </c>
      <c r="E204" s="165" t="s">
        <v>566</v>
      </c>
      <c r="F204" s="272" t="s">
        <v>567</v>
      </c>
      <c r="G204" s="272"/>
      <c r="H204" s="272"/>
      <c r="I204" s="272"/>
      <c r="J204" s="166" t="s">
        <v>165</v>
      </c>
      <c r="K204" s="167">
        <v>1</v>
      </c>
      <c r="L204" s="273">
        <v>0</v>
      </c>
      <c r="M204" s="273"/>
      <c r="N204" s="274">
        <f>ROUND(L204*K204,2)</f>
        <v>0</v>
      </c>
      <c r="O204" s="274"/>
      <c r="P204" s="274"/>
      <c r="Q204" s="274"/>
      <c r="R204" s="138"/>
      <c r="T204" s="168" t="s">
        <v>5</v>
      </c>
      <c r="U204" s="47" t="s">
        <v>43</v>
      </c>
      <c r="V204" s="39"/>
      <c r="W204" s="169">
        <f>V204*K204</f>
        <v>0</v>
      </c>
      <c r="X204" s="169">
        <v>0.14737</v>
      </c>
      <c r="Y204" s="169">
        <f>X204*K204</f>
        <v>0.14737</v>
      </c>
      <c r="Z204" s="169">
        <v>0</v>
      </c>
      <c r="AA204" s="170">
        <f>Z204*K204</f>
        <v>0</v>
      </c>
      <c r="AR204" s="22" t="s">
        <v>184</v>
      </c>
      <c r="AT204" s="22" t="s">
        <v>157</v>
      </c>
      <c r="AU204" s="22" t="s">
        <v>120</v>
      </c>
      <c r="AY204" s="22" t="s">
        <v>156</v>
      </c>
      <c r="BE204" s="109">
        <f>IF(U204="základní",N204,0)</f>
        <v>0</v>
      </c>
      <c r="BF204" s="109">
        <f>IF(U204="snížená",N204,0)</f>
        <v>0</v>
      </c>
      <c r="BG204" s="109">
        <f>IF(U204="zákl. přenesená",N204,0)</f>
        <v>0</v>
      </c>
      <c r="BH204" s="109">
        <f>IF(U204="sníž. přenesená",N204,0)</f>
        <v>0</v>
      </c>
      <c r="BI204" s="109">
        <f>IF(U204="nulová",N204,0)</f>
        <v>0</v>
      </c>
      <c r="BJ204" s="22" t="s">
        <v>86</v>
      </c>
      <c r="BK204" s="109">
        <f>ROUND(L204*K204,2)</f>
        <v>0</v>
      </c>
      <c r="BL204" s="22" t="s">
        <v>184</v>
      </c>
      <c r="BM204" s="22" t="s">
        <v>568</v>
      </c>
    </row>
    <row r="205" spans="2:65" s="11" customFormat="1" ht="14.4" customHeight="1">
      <c r="B205" s="182"/>
      <c r="C205" s="183"/>
      <c r="D205" s="183"/>
      <c r="E205" s="184" t="s">
        <v>5</v>
      </c>
      <c r="F205" s="292" t="s">
        <v>569</v>
      </c>
      <c r="G205" s="293"/>
      <c r="H205" s="293"/>
      <c r="I205" s="293"/>
      <c r="J205" s="183"/>
      <c r="K205" s="185">
        <v>1</v>
      </c>
      <c r="L205" s="183"/>
      <c r="M205" s="183"/>
      <c r="N205" s="183"/>
      <c r="O205" s="183"/>
      <c r="P205" s="183"/>
      <c r="Q205" s="183"/>
      <c r="R205" s="186"/>
      <c r="T205" s="187"/>
      <c r="U205" s="183"/>
      <c r="V205" s="183"/>
      <c r="W205" s="183"/>
      <c r="X205" s="183"/>
      <c r="Y205" s="183"/>
      <c r="Z205" s="183"/>
      <c r="AA205" s="188"/>
      <c r="AT205" s="189" t="s">
        <v>169</v>
      </c>
      <c r="AU205" s="189" t="s">
        <v>120</v>
      </c>
      <c r="AV205" s="11" t="s">
        <v>120</v>
      </c>
      <c r="AW205" s="11" t="s">
        <v>35</v>
      </c>
      <c r="AX205" s="11" t="s">
        <v>86</v>
      </c>
      <c r="AY205" s="189" t="s">
        <v>156</v>
      </c>
    </row>
    <row r="206" spans="2:65" s="1" customFormat="1" ht="34.200000000000003" customHeight="1">
      <c r="B206" s="135"/>
      <c r="C206" s="164" t="s">
        <v>313</v>
      </c>
      <c r="D206" s="164" t="s">
        <v>157</v>
      </c>
      <c r="E206" s="165" t="s">
        <v>570</v>
      </c>
      <c r="F206" s="272" t="s">
        <v>571</v>
      </c>
      <c r="G206" s="272"/>
      <c r="H206" s="272"/>
      <c r="I206" s="272"/>
      <c r="J206" s="166" t="s">
        <v>165</v>
      </c>
      <c r="K206" s="167">
        <v>1</v>
      </c>
      <c r="L206" s="273">
        <v>0</v>
      </c>
      <c r="M206" s="273"/>
      <c r="N206" s="274">
        <f>ROUND(L206*K206,2)</f>
        <v>0</v>
      </c>
      <c r="O206" s="274"/>
      <c r="P206" s="274"/>
      <c r="Q206" s="274"/>
      <c r="R206" s="138"/>
      <c r="T206" s="168" t="s">
        <v>5</v>
      </c>
      <c r="U206" s="47" t="s">
        <v>43</v>
      </c>
      <c r="V206" s="39"/>
      <c r="W206" s="169">
        <f>V206*K206</f>
        <v>0</v>
      </c>
      <c r="X206" s="169">
        <v>0.26789000000000002</v>
      </c>
      <c r="Y206" s="169">
        <f>X206*K206</f>
        <v>0.26789000000000002</v>
      </c>
      <c r="Z206" s="169">
        <v>0</v>
      </c>
      <c r="AA206" s="170">
        <f>Z206*K206</f>
        <v>0</v>
      </c>
      <c r="AR206" s="22" t="s">
        <v>184</v>
      </c>
      <c r="AT206" s="22" t="s">
        <v>157</v>
      </c>
      <c r="AU206" s="22" t="s">
        <v>120</v>
      </c>
      <c r="AY206" s="22" t="s">
        <v>156</v>
      </c>
      <c r="BE206" s="109">
        <f>IF(U206="základní",N206,0)</f>
        <v>0</v>
      </c>
      <c r="BF206" s="109">
        <f>IF(U206="snížená",N206,0)</f>
        <v>0</v>
      </c>
      <c r="BG206" s="109">
        <f>IF(U206="zákl. přenesená",N206,0)</f>
        <v>0</v>
      </c>
      <c r="BH206" s="109">
        <f>IF(U206="sníž. přenesená",N206,0)</f>
        <v>0</v>
      </c>
      <c r="BI206" s="109">
        <f>IF(U206="nulová",N206,0)</f>
        <v>0</v>
      </c>
      <c r="BJ206" s="22" t="s">
        <v>86</v>
      </c>
      <c r="BK206" s="109">
        <f>ROUND(L206*K206,2)</f>
        <v>0</v>
      </c>
      <c r="BL206" s="22" t="s">
        <v>184</v>
      </c>
      <c r="BM206" s="22" t="s">
        <v>572</v>
      </c>
    </row>
    <row r="207" spans="2:65" s="11" customFormat="1" ht="14.4" customHeight="1">
      <c r="B207" s="182"/>
      <c r="C207" s="183"/>
      <c r="D207" s="183"/>
      <c r="E207" s="184" t="s">
        <v>5</v>
      </c>
      <c r="F207" s="292" t="s">
        <v>573</v>
      </c>
      <c r="G207" s="293"/>
      <c r="H207" s="293"/>
      <c r="I207" s="293"/>
      <c r="J207" s="183"/>
      <c r="K207" s="185">
        <v>1</v>
      </c>
      <c r="L207" s="183"/>
      <c r="M207" s="183"/>
      <c r="N207" s="183"/>
      <c r="O207" s="183"/>
      <c r="P207" s="183"/>
      <c r="Q207" s="183"/>
      <c r="R207" s="186"/>
      <c r="T207" s="187"/>
      <c r="U207" s="183"/>
      <c r="V207" s="183"/>
      <c r="W207" s="183"/>
      <c r="X207" s="183"/>
      <c r="Y207" s="183"/>
      <c r="Z207" s="183"/>
      <c r="AA207" s="188"/>
      <c r="AT207" s="189" t="s">
        <v>169</v>
      </c>
      <c r="AU207" s="189" t="s">
        <v>120</v>
      </c>
      <c r="AV207" s="11" t="s">
        <v>120</v>
      </c>
      <c r="AW207" s="11" t="s">
        <v>35</v>
      </c>
      <c r="AX207" s="11" t="s">
        <v>86</v>
      </c>
      <c r="AY207" s="189" t="s">
        <v>156</v>
      </c>
    </row>
    <row r="208" spans="2:65" s="1" customFormat="1" ht="34.200000000000003" customHeight="1">
      <c r="B208" s="135"/>
      <c r="C208" s="164" t="s">
        <v>330</v>
      </c>
      <c r="D208" s="164" t="s">
        <v>157</v>
      </c>
      <c r="E208" s="165" t="s">
        <v>574</v>
      </c>
      <c r="F208" s="272" t="s">
        <v>575</v>
      </c>
      <c r="G208" s="272"/>
      <c r="H208" s="272"/>
      <c r="I208" s="272"/>
      <c r="J208" s="166" t="s">
        <v>165</v>
      </c>
      <c r="K208" s="167">
        <v>1</v>
      </c>
      <c r="L208" s="273">
        <v>0</v>
      </c>
      <c r="M208" s="273"/>
      <c r="N208" s="274">
        <f>ROUND(L208*K208,2)</f>
        <v>0</v>
      </c>
      <c r="O208" s="274"/>
      <c r="P208" s="274"/>
      <c r="Q208" s="274"/>
      <c r="R208" s="138"/>
      <c r="T208" s="168" t="s">
        <v>5</v>
      </c>
      <c r="U208" s="47" t="s">
        <v>43</v>
      </c>
      <c r="V208" s="39"/>
      <c r="W208" s="169">
        <f>V208*K208</f>
        <v>0</v>
      </c>
      <c r="X208" s="169">
        <v>0.45423000000000002</v>
      </c>
      <c r="Y208" s="169">
        <f>X208*K208</f>
        <v>0.45423000000000002</v>
      </c>
      <c r="Z208" s="169">
        <v>0</v>
      </c>
      <c r="AA208" s="170">
        <f>Z208*K208</f>
        <v>0</v>
      </c>
      <c r="AR208" s="22" t="s">
        <v>184</v>
      </c>
      <c r="AT208" s="22" t="s">
        <v>157</v>
      </c>
      <c r="AU208" s="22" t="s">
        <v>120</v>
      </c>
      <c r="AY208" s="22" t="s">
        <v>156</v>
      </c>
      <c r="BE208" s="109">
        <f>IF(U208="základní",N208,0)</f>
        <v>0</v>
      </c>
      <c r="BF208" s="109">
        <f>IF(U208="snížená",N208,0)</f>
        <v>0</v>
      </c>
      <c r="BG208" s="109">
        <f>IF(U208="zákl. přenesená",N208,0)</f>
        <v>0</v>
      </c>
      <c r="BH208" s="109">
        <f>IF(U208="sníž. přenesená",N208,0)</f>
        <v>0</v>
      </c>
      <c r="BI208" s="109">
        <f>IF(U208="nulová",N208,0)</f>
        <v>0</v>
      </c>
      <c r="BJ208" s="22" t="s">
        <v>86</v>
      </c>
      <c r="BK208" s="109">
        <f>ROUND(L208*K208,2)</f>
        <v>0</v>
      </c>
      <c r="BL208" s="22" t="s">
        <v>184</v>
      </c>
      <c r="BM208" s="22" t="s">
        <v>576</v>
      </c>
    </row>
    <row r="209" spans="2:65" s="11" customFormat="1" ht="14.4" customHeight="1">
      <c r="B209" s="182"/>
      <c r="C209" s="183"/>
      <c r="D209" s="183"/>
      <c r="E209" s="184" t="s">
        <v>5</v>
      </c>
      <c r="F209" s="292" t="s">
        <v>577</v>
      </c>
      <c r="G209" s="293"/>
      <c r="H209" s="293"/>
      <c r="I209" s="293"/>
      <c r="J209" s="183"/>
      <c r="K209" s="185">
        <v>1</v>
      </c>
      <c r="L209" s="183"/>
      <c r="M209" s="183"/>
      <c r="N209" s="183"/>
      <c r="O209" s="183"/>
      <c r="P209" s="183"/>
      <c r="Q209" s="183"/>
      <c r="R209" s="186"/>
      <c r="T209" s="187"/>
      <c r="U209" s="183"/>
      <c r="V209" s="183"/>
      <c r="W209" s="183"/>
      <c r="X209" s="183"/>
      <c r="Y209" s="183"/>
      <c r="Z209" s="183"/>
      <c r="AA209" s="188"/>
      <c r="AT209" s="189" t="s">
        <v>169</v>
      </c>
      <c r="AU209" s="189" t="s">
        <v>120</v>
      </c>
      <c r="AV209" s="11" t="s">
        <v>120</v>
      </c>
      <c r="AW209" s="11" t="s">
        <v>35</v>
      </c>
      <c r="AX209" s="11" t="s">
        <v>86</v>
      </c>
      <c r="AY209" s="189" t="s">
        <v>156</v>
      </c>
    </row>
    <row r="210" spans="2:65" s="1" customFormat="1" ht="22.8" customHeight="1">
      <c r="B210" s="135"/>
      <c r="C210" s="164" t="s">
        <v>334</v>
      </c>
      <c r="D210" s="164" t="s">
        <v>157</v>
      </c>
      <c r="E210" s="165" t="s">
        <v>578</v>
      </c>
      <c r="F210" s="272" t="s">
        <v>579</v>
      </c>
      <c r="G210" s="272"/>
      <c r="H210" s="272"/>
      <c r="I210" s="272"/>
      <c r="J210" s="166" t="s">
        <v>165</v>
      </c>
      <c r="K210" s="167">
        <v>2</v>
      </c>
      <c r="L210" s="273">
        <v>0</v>
      </c>
      <c r="M210" s="273"/>
      <c r="N210" s="274">
        <f>ROUND(L210*K210,2)</f>
        <v>0</v>
      </c>
      <c r="O210" s="274"/>
      <c r="P210" s="274"/>
      <c r="Q210" s="274"/>
      <c r="R210" s="138"/>
      <c r="T210" s="168" t="s">
        <v>5</v>
      </c>
      <c r="U210" s="47" t="s">
        <v>43</v>
      </c>
      <c r="V210" s="39"/>
      <c r="W210" s="169">
        <f>V210*K210</f>
        <v>0</v>
      </c>
      <c r="X210" s="169">
        <v>0.1578</v>
      </c>
      <c r="Y210" s="169">
        <f>X210*K210</f>
        <v>0.31559999999999999</v>
      </c>
      <c r="Z210" s="169">
        <v>0</v>
      </c>
      <c r="AA210" s="170">
        <f>Z210*K210</f>
        <v>0</v>
      </c>
      <c r="AR210" s="22" t="s">
        <v>184</v>
      </c>
      <c r="AT210" s="22" t="s">
        <v>157</v>
      </c>
      <c r="AU210" s="22" t="s">
        <v>120</v>
      </c>
      <c r="AY210" s="22" t="s">
        <v>156</v>
      </c>
      <c r="BE210" s="109">
        <f>IF(U210="základní",N210,0)</f>
        <v>0</v>
      </c>
      <c r="BF210" s="109">
        <f>IF(U210="snížená",N210,0)</f>
        <v>0</v>
      </c>
      <c r="BG210" s="109">
        <f>IF(U210="zákl. přenesená",N210,0)</f>
        <v>0</v>
      </c>
      <c r="BH210" s="109">
        <f>IF(U210="sníž. přenesená",N210,0)</f>
        <v>0</v>
      </c>
      <c r="BI210" s="109">
        <f>IF(U210="nulová",N210,0)</f>
        <v>0</v>
      </c>
      <c r="BJ210" s="22" t="s">
        <v>86</v>
      </c>
      <c r="BK210" s="109">
        <f>ROUND(L210*K210,2)</f>
        <v>0</v>
      </c>
      <c r="BL210" s="22" t="s">
        <v>184</v>
      </c>
      <c r="BM210" s="22" t="s">
        <v>580</v>
      </c>
    </row>
    <row r="211" spans="2:65" s="11" customFormat="1" ht="22.8" customHeight="1">
      <c r="B211" s="182"/>
      <c r="C211" s="183"/>
      <c r="D211" s="183"/>
      <c r="E211" s="184" t="s">
        <v>5</v>
      </c>
      <c r="F211" s="292" t="s">
        <v>581</v>
      </c>
      <c r="G211" s="293"/>
      <c r="H211" s="293"/>
      <c r="I211" s="293"/>
      <c r="J211" s="183"/>
      <c r="K211" s="185">
        <v>2</v>
      </c>
      <c r="L211" s="183"/>
      <c r="M211" s="183"/>
      <c r="N211" s="183"/>
      <c r="O211" s="183"/>
      <c r="P211" s="183"/>
      <c r="Q211" s="183"/>
      <c r="R211" s="186"/>
      <c r="T211" s="187"/>
      <c r="U211" s="183"/>
      <c r="V211" s="183"/>
      <c r="W211" s="183"/>
      <c r="X211" s="183"/>
      <c r="Y211" s="183"/>
      <c r="Z211" s="183"/>
      <c r="AA211" s="188"/>
      <c r="AT211" s="189" t="s">
        <v>169</v>
      </c>
      <c r="AU211" s="189" t="s">
        <v>120</v>
      </c>
      <c r="AV211" s="11" t="s">
        <v>120</v>
      </c>
      <c r="AW211" s="11" t="s">
        <v>35</v>
      </c>
      <c r="AX211" s="11" t="s">
        <v>86</v>
      </c>
      <c r="AY211" s="189" t="s">
        <v>156</v>
      </c>
    </row>
    <row r="212" spans="2:65" s="1" customFormat="1" ht="22.8" customHeight="1">
      <c r="B212" s="135"/>
      <c r="C212" s="164" t="s">
        <v>10</v>
      </c>
      <c r="D212" s="164" t="s">
        <v>157</v>
      </c>
      <c r="E212" s="165" t="s">
        <v>582</v>
      </c>
      <c r="F212" s="272" t="s">
        <v>583</v>
      </c>
      <c r="G212" s="272"/>
      <c r="H212" s="272"/>
      <c r="I212" s="272"/>
      <c r="J212" s="166" t="s">
        <v>165</v>
      </c>
      <c r="K212" s="167">
        <v>1</v>
      </c>
      <c r="L212" s="273">
        <v>0</v>
      </c>
      <c r="M212" s="273"/>
      <c r="N212" s="274">
        <f>ROUND(L212*K212,2)</f>
        <v>0</v>
      </c>
      <c r="O212" s="274"/>
      <c r="P212" s="274"/>
      <c r="Q212" s="274"/>
      <c r="R212" s="138"/>
      <c r="T212" s="168" t="s">
        <v>5</v>
      </c>
      <c r="U212" s="47" t="s">
        <v>43</v>
      </c>
      <c r="V212" s="39"/>
      <c r="W212" s="169">
        <f>V212*K212</f>
        <v>0</v>
      </c>
      <c r="X212" s="169">
        <v>0.25851000000000002</v>
      </c>
      <c r="Y212" s="169">
        <f>X212*K212</f>
        <v>0.25851000000000002</v>
      </c>
      <c r="Z212" s="169">
        <v>0</v>
      </c>
      <c r="AA212" s="170">
        <f>Z212*K212</f>
        <v>0</v>
      </c>
      <c r="AR212" s="22" t="s">
        <v>184</v>
      </c>
      <c r="AT212" s="22" t="s">
        <v>157</v>
      </c>
      <c r="AU212" s="22" t="s">
        <v>120</v>
      </c>
      <c r="AY212" s="22" t="s">
        <v>156</v>
      </c>
      <c r="BE212" s="109">
        <f>IF(U212="základní",N212,0)</f>
        <v>0</v>
      </c>
      <c r="BF212" s="109">
        <f>IF(U212="snížená",N212,0)</f>
        <v>0</v>
      </c>
      <c r="BG212" s="109">
        <f>IF(U212="zákl. přenesená",N212,0)</f>
        <v>0</v>
      </c>
      <c r="BH212" s="109">
        <f>IF(U212="sníž. přenesená",N212,0)</f>
        <v>0</v>
      </c>
      <c r="BI212" s="109">
        <f>IF(U212="nulová",N212,0)</f>
        <v>0</v>
      </c>
      <c r="BJ212" s="22" t="s">
        <v>86</v>
      </c>
      <c r="BK212" s="109">
        <f>ROUND(L212*K212,2)</f>
        <v>0</v>
      </c>
      <c r="BL212" s="22" t="s">
        <v>184</v>
      </c>
      <c r="BM212" s="22" t="s">
        <v>584</v>
      </c>
    </row>
    <row r="213" spans="2:65" s="11" customFormat="1" ht="14.4" customHeight="1">
      <c r="B213" s="182"/>
      <c r="C213" s="183"/>
      <c r="D213" s="183"/>
      <c r="E213" s="184" t="s">
        <v>5</v>
      </c>
      <c r="F213" s="292" t="s">
        <v>577</v>
      </c>
      <c r="G213" s="293"/>
      <c r="H213" s="293"/>
      <c r="I213" s="293"/>
      <c r="J213" s="183"/>
      <c r="K213" s="185">
        <v>1</v>
      </c>
      <c r="L213" s="183"/>
      <c r="M213" s="183"/>
      <c r="N213" s="183"/>
      <c r="O213" s="183"/>
      <c r="P213" s="183"/>
      <c r="Q213" s="183"/>
      <c r="R213" s="186"/>
      <c r="T213" s="187"/>
      <c r="U213" s="183"/>
      <c r="V213" s="183"/>
      <c r="W213" s="183"/>
      <c r="X213" s="183"/>
      <c r="Y213" s="183"/>
      <c r="Z213" s="183"/>
      <c r="AA213" s="188"/>
      <c r="AT213" s="189" t="s">
        <v>169</v>
      </c>
      <c r="AU213" s="189" t="s">
        <v>120</v>
      </c>
      <c r="AV213" s="11" t="s">
        <v>120</v>
      </c>
      <c r="AW213" s="11" t="s">
        <v>35</v>
      </c>
      <c r="AX213" s="11" t="s">
        <v>86</v>
      </c>
      <c r="AY213" s="189" t="s">
        <v>156</v>
      </c>
    </row>
    <row r="214" spans="2:65" s="1" customFormat="1" ht="22.8" customHeight="1">
      <c r="B214" s="135"/>
      <c r="C214" s="164" t="s">
        <v>342</v>
      </c>
      <c r="D214" s="164" t="s">
        <v>157</v>
      </c>
      <c r="E214" s="165" t="s">
        <v>585</v>
      </c>
      <c r="F214" s="272" t="s">
        <v>586</v>
      </c>
      <c r="G214" s="272"/>
      <c r="H214" s="272"/>
      <c r="I214" s="272"/>
      <c r="J214" s="166" t="s">
        <v>165</v>
      </c>
      <c r="K214" s="167">
        <v>3</v>
      </c>
      <c r="L214" s="273">
        <v>0</v>
      </c>
      <c r="M214" s="273"/>
      <c r="N214" s="274">
        <f>ROUND(L214*K214,2)</f>
        <v>0</v>
      </c>
      <c r="O214" s="274"/>
      <c r="P214" s="274"/>
      <c r="Q214" s="274"/>
      <c r="R214" s="138"/>
      <c r="T214" s="168" t="s">
        <v>5</v>
      </c>
      <c r="U214" s="47" t="s">
        <v>43</v>
      </c>
      <c r="V214" s="39"/>
      <c r="W214" s="169">
        <f>V214*K214</f>
        <v>0</v>
      </c>
      <c r="X214" s="169">
        <v>0</v>
      </c>
      <c r="Y214" s="169">
        <f>X214*K214</f>
        <v>0</v>
      </c>
      <c r="Z214" s="169">
        <v>0</v>
      </c>
      <c r="AA214" s="170">
        <f>Z214*K214</f>
        <v>0</v>
      </c>
      <c r="AR214" s="22" t="s">
        <v>184</v>
      </c>
      <c r="AT214" s="22" t="s">
        <v>157</v>
      </c>
      <c r="AU214" s="22" t="s">
        <v>120</v>
      </c>
      <c r="AY214" s="22" t="s">
        <v>156</v>
      </c>
      <c r="BE214" s="109">
        <f>IF(U214="základní",N214,0)</f>
        <v>0</v>
      </c>
      <c r="BF214" s="109">
        <f>IF(U214="snížená",N214,0)</f>
        <v>0</v>
      </c>
      <c r="BG214" s="109">
        <f>IF(U214="zákl. přenesená",N214,0)</f>
        <v>0</v>
      </c>
      <c r="BH214" s="109">
        <f>IF(U214="sníž. přenesená",N214,0)</f>
        <v>0</v>
      </c>
      <c r="BI214" s="109">
        <f>IF(U214="nulová",N214,0)</f>
        <v>0</v>
      </c>
      <c r="BJ214" s="22" t="s">
        <v>86</v>
      </c>
      <c r="BK214" s="109">
        <f>ROUND(L214*K214,2)</f>
        <v>0</v>
      </c>
      <c r="BL214" s="22" t="s">
        <v>184</v>
      </c>
      <c r="BM214" s="22" t="s">
        <v>587</v>
      </c>
    </row>
    <row r="215" spans="2:65" s="11" customFormat="1" ht="14.4" customHeight="1">
      <c r="B215" s="182"/>
      <c r="C215" s="183"/>
      <c r="D215" s="183"/>
      <c r="E215" s="184" t="s">
        <v>5</v>
      </c>
      <c r="F215" s="292" t="s">
        <v>588</v>
      </c>
      <c r="G215" s="293"/>
      <c r="H215" s="293"/>
      <c r="I215" s="293"/>
      <c r="J215" s="183"/>
      <c r="K215" s="185">
        <v>3</v>
      </c>
      <c r="L215" s="183"/>
      <c r="M215" s="183"/>
      <c r="N215" s="183"/>
      <c r="O215" s="183"/>
      <c r="P215" s="183"/>
      <c r="Q215" s="183"/>
      <c r="R215" s="186"/>
      <c r="T215" s="187"/>
      <c r="U215" s="183"/>
      <c r="V215" s="183"/>
      <c r="W215" s="183"/>
      <c r="X215" s="183"/>
      <c r="Y215" s="183"/>
      <c r="Z215" s="183"/>
      <c r="AA215" s="188"/>
      <c r="AT215" s="189" t="s">
        <v>169</v>
      </c>
      <c r="AU215" s="189" t="s">
        <v>120</v>
      </c>
      <c r="AV215" s="11" t="s">
        <v>120</v>
      </c>
      <c r="AW215" s="11" t="s">
        <v>35</v>
      </c>
      <c r="AX215" s="11" t="s">
        <v>86</v>
      </c>
      <c r="AY215" s="189" t="s">
        <v>156</v>
      </c>
    </row>
    <row r="216" spans="2:65" s="1" customFormat="1" ht="79.8" customHeight="1">
      <c r="B216" s="135"/>
      <c r="C216" s="171" t="s">
        <v>346</v>
      </c>
      <c r="D216" s="171" t="s">
        <v>162</v>
      </c>
      <c r="E216" s="172" t="s">
        <v>589</v>
      </c>
      <c r="F216" s="275" t="s">
        <v>590</v>
      </c>
      <c r="G216" s="275"/>
      <c r="H216" s="275"/>
      <c r="I216" s="275"/>
      <c r="J216" s="173" t="s">
        <v>165</v>
      </c>
      <c r="K216" s="174">
        <v>1</v>
      </c>
      <c r="L216" s="276">
        <v>0</v>
      </c>
      <c r="M216" s="276"/>
      <c r="N216" s="277">
        <f>ROUND(L216*K216,2)</f>
        <v>0</v>
      </c>
      <c r="O216" s="274"/>
      <c r="P216" s="274"/>
      <c r="Q216" s="274"/>
      <c r="R216" s="138"/>
      <c r="T216" s="168" t="s">
        <v>5</v>
      </c>
      <c r="U216" s="47" t="s">
        <v>43</v>
      </c>
      <c r="V216" s="39"/>
      <c r="W216" s="169">
        <f>V216*K216</f>
        <v>0</v>
      </c>
      <c r="X216" s="169">
        <v>2</v>
      </c>
      <c r="Y216" s="169">
        <f>X216*K216</f>
        <v>2</v>
      </c>
      <c r="Z216" s="169">
        <v>0</v>
      </c>
      <c r="AA216" s="170">
        <f>Z216*K216</f>
        <v>0</v>
      </c>
      <c r="AR216" s="22" t="s">
        <v>200</v>
      </c>
      <c r="AT216" s="22" t="s">
        <v>162</v>
      </c>
      <c r="AU216" s="22" t="s">
        <v>120</v>
      </c>
      <c r="AY216" s="22" t="s">
        <v>156</v>
      </c>
      <c r="BE216" s="109">
        <f>IF(U216="základní",N216,0)</f>
        <v>0</v>
      </c>
      <c r="BF216" s="109">
        <f>IF(U216="snížená",N216,0)</f>
        <v>0</v>
      </c>
      <c r="BG216" s="109">
        <f>IF(U216="zákl. přenesená",N216,0)</f>
        <v>0</v>
      </c>
      <c r="BH216" s="109">
        <f>IF(U216="sníž. přenesená",N216,0)</f>
        <v>0</v>
      </c>
      <c r="BI216" s="109">
        <f>IF(U216="nulová",N216,0)</f>
        <v>0</v>
      </c>
      <c r="BJ216" s="22" t="s">
        <v>86</v>
      </c>
      <c r="BK216" s="109">
        <f>ROUND(L216*K216,2)</f>
        <v>0</v>
      </c>
      <c r="BL216" s="22" t="s">
        <v>184</v>
      </c>
      <c r="BM216" s="22" t="s">
        <v>591</v>
      </c>
    </row>
    <row r="217" spans="2:65" s="1" customFormat="1" ht="91.2" customHeight="1">
      <c r="B217" s="135"/>
      <c r="C217" s="171" t="s">
        <v>350</v>
      </c>
      <c r="D217" s="171" t="s">
        <v>162</v>
      </c>
      <c r="E217" s="172" t="s">
        <v>592</v>
      </c>
      <c r="F217" s="275" t="s">
        <v>593</v>
      </c>
      <c r="G217" s="275"/>
      <c r="H217" s="275"/>
      <c r="I217" s="275"/>
      <c r="J217" s="173" t="s">
        <v>165</v>
      </c>
      <c r="K217" s="174">
        <v>1</v>
      </c>
      <c r="L217" s="276">
        <v>0</v>
      </c>
      <c r="M217" s="276"/>
      <c r="N217" s="277">
        <f>ROUND(L217*K217,2)</f>
        <v>0</v>
      </c>
      <c r="O217" s="274"/>
      <c r="P217" s="274"/>
      <c r="Q217" s="274"/>
      <c r="R217" s="138"/>
      <c r="T217" s="168" t="s">
        <v>5</v>
      </c>
      <c r="U217" s="47" t="s">
        <v>43</v>
      </c>
      <c r="V217" s="39"/>
      <c r="W217" s="169">
        <f>V217*K217</f>
        <v>0</v>
      </c>
      <c r="X217" s="169">
        <v>4</v>
      </c>
      <c r="Y217" s="169">
        <f>X217*K217</f>
        <v>4</v>
      </c>
      <c r="Z217" s="169">
        <v>0</v>
      </c>
      <c r="AA217" s="170">
        <f>Z217*K217</f>
        <v>0</v>
      </c>
      <c r="AR217" s="22" t="s">
        <v>200</v>
      </c>
      <c r="AT217" s="22" t="s">
        <v>162</v>
      </c>
      <c r="AU217" s="22" t="s">
        <v>120</v>
      </c>
      <c r="AY217" s="22" t="s">
        <v>156</v>
      </c>
      <c r="BE217" s="109">
        <f>IF(U217="základní",N217,0)</f>
        <v>0</v>
      </c>
      <c r="BF217" s="109">
        <f>IF(U217="snížená",N217,0)</f>
        <v>0</v>
      </c>
      <c r="BG217" s="109">
        <f>IF(U217="zákl. přenesená",N217,0)</f>
        <v>0</v>
      </c>
      <c r="BH217" s="109">
        <f>IF(U217="sníž. přenesená",N217,0)</f>
        <v>0</v>
      </c>
      <c r="BI217" s="109">
        <f>IF(U217="nulová",N217,0)</f>
        <v>0</v>
      </c>
      <c r="BJ217" s="22" t="s">
        <v>86</v>
      </c>
      <c r="BK217" s="109">
        <f>ROUND(L217*K217,2)</f>
        <v>0</v>
      </c>
      <c r="BL217" s="22" t="s">
        <v>184</v>
      </c>
      <c r="BM217" s="22" t="s">
        <v>594</v>
      </c>
    </row>
    <row r="218" spans="2:65" s="1" customFormat="1" ht="79.8" customHeight="1">
      <c r="B218" s="135"/>
      <c r="C218" s="171" t="s">
        <v>356</v>
      </c>
      <c r="D218" s="171" t="s">
        <v>162</v>
      </c>
      <c r="E218" s="172" t="s">
        <v>595</v>
      </c>
      <c r="F218" s="275" t="s">
        <v>596</v>
      </c>
      <c r="G218" s="275"/>
      <c r="H218" s="275"/>
      <c r="I218" s="275"/>
      <c r="J218" s="173" t="s">
        <v>165</v>
      </c>
      <c r="K218" s="174">
        <v>1</v>
      </c>
      <c r="L218" s="276">
        <v>0</v>
      </c>
      <c r="M218" s="276"/>
      <c r="N218" s="277">
        <f>ROUND(L218*K218,2)</f>
        <v>0</v>
      </c>
      <c r="O218" s="274"/>
      <c r="P218" s="274"/>
      <c r="Q218" s="274"/>
      <c r="R218" s="138"/>
      <c r="T218" s="168" t="s">
        <v>5</v>
      </c>
      <c r="U218" s="47" t="s">
        <v>43</v>
      </c>
      <c r="V218" s="39"/>
      <c r="W218" s="169">
        <f>V218*K218</f>
        <v>0</v>
      </c>
      <c r="X218" s="169">
        <v>4</v>
      </c>
      <c r="Y218" s="169">
        <f>X218*K218</f>
        <v>4</v>
      </c>
      <c r="Z218" s="169">
        <v>0</v>
      </c>
      <c r="AA218" s="170">
        <f>Z218*K218</f>
        <v>0</v>
      </c>
      <c r="AR218" s="22" t="s">
        <v>200</v>
      </c>
      <c r="AT218" s="22" t="s">
        <v>162</v>
      </c>
      <c r="AU218" s="22" t="s">
        <v>120</v>
      </c>
      <c r="AY218" s="22" t="s">
        <v>156</v>
      </c>
      <c r="BE218" s="109">
        <f>IF(U218="základní",N218,0)</f>
        <v>0</v>
      </c>
      <c r="BF218" s="109">
        <f>IF(U218="snížená",N218,0)</f>
        <v>0</v>
      </c>
      <c r="BG218" s="109">
        <f>IF(U218="zákl. přenesená",N218,0)</f>
        <v>0</v>
      </c>
      <c r="BH218" s="109">
        <f>IF(U218="sníž. přenesená",N218,0)</f>
        <v>0</v>
      </c>
      <c r="BI218" s="109">
        <f>IF(U218="nulová",N218,0)</f>
        <v>0</v>
      </c>
      <c r="BJ218" s="22" t="s">
        <v>86</v>
      </c>
      <c r="BK218" s="109">
        <f>ROUND(L218*K218,2)</f>
        <v>0</v>
      </c>
      <c r="BL218" s="22" t="s">
        <v>184</v>
      </c>
      <c r="BM218" s="22" t="s">
        <v>597</v>
      </c>
    </row>
    <row r="219" spans="2:65" s="1" customFormat="1" ht="34.200000000000003" customHeight="1">
      <c r="B219" s="135"/>
      <c r="C219" s="171" t="s">
        <v>361</v>
      </c>
      <c r="D219" s="171" t="s">
        <v>162</v>
      </c>
      <c r="E219" s="172" t="s">
        <v>598</v>
      </c>
      <c r="F219" s="275" t="s">
        <v>599</v>
      </c>
      <c r="G219" s="275"/>
      <c r="H219" s="275"/>
      <c r="I219" s="275"/>
      <c r="J219" s="173" t="s">
        <v>165</v>
      </c>
      <c r="K219" s="174">
        <v>3</v>
      </c>
      <c r="L219" s="276">
        <v>0</v>
      </c>
      <c r="M219" s="276"/>
      <c r="N219" s="277">
        <f>ROUND(L219*K219,2)</f>
        <v>0</v>
      </c>
      <c r="O219" s="274"/>
      <c r="P219" s="274"/>
      <c r="Q219" s="274"/>
      <c r="R219" s="138"/>
      <c r="T219" s="168" t="s">
        <v>5</v>
      </c>
      <c r="U219" s="47" t="s">
        <v>43</v>
      </c>
      <c r="V219" s="39"/>
      <c r="W219" s="169">
        <f>V219*K219</f>
        <v>0</v>
      </c>
      <c r="X219" s="169">
        <v>0.3</v>
      </c>
      <c r="Y219" s="169">
        <f>X219*K219</f>
        <v>0.89999999999999991</v>
      </c>
      <c r="Z219" s="169">
        <v>0</v>
      </c>
      <c r="AA219" s="170">
        <f>Z219*K219</f>
        <v>0</v>
      </c>
      <c r="AR219" s="22" t="s">
        <v>200</v>
      </c>
      <c r="AT219" s="22" t="s">
        <v>162</v>
      </c>
      <c r="AU219" s="22" t="s">
        <v>120</v>
      </c>
      <c r="AY219" s="22" t="s">
        <v>156</v>
      </c>
      <c r="BE219" s="109">
        <f>IF(U219="základní",N219,0)</f>
        <v>0</v>
      </c>
      <c r="BF219" s="109">
        <f>IF(U219="snížená",N219,0)</f>
        <v>0</v>
      </c>
      <c r="BG219" s="109">
        <f>IF(U219="zákl. přenesená",N219,0)</f>
        <v>0</v>
      </c>
      <c r="BH219" s="109">
        <f>IF(U219="sníž. přenesená",N219,0)</f>
        <v>0</v>
      </c>
      <c r="BI219" s="109">
        <f>IF(U219="nulová",N219,0)</f>
        <v>0</v>
      </c>
      <c r="BJ219" s="22" t="s">
        <v>86</v>
      </c>
      <c r="BK219" s="109">
        <f>ROUND(L219*K219,2)</f>
        <v>0</v>
      </c>
      <c r="BL219" s="22" t="s">
        <v>184</v>
      </c>
      <c r="BM219" s="22" t="s">
        <v>600</v>
      </c>
    </row>
    <row r="220" spans="2:65" s="11" customFormat="1" ht="22.8" customHeight="1">
      <c r="B220" s="182"/>
      <c r="C220" s="183"/>
      <c r="D220" s="183"/>
      <c r="E220" s="184" t="s">
        <v>5</v>
      </c>
      <c r="F220" s="292" t="s">
        <v>601</v>
      </c>
      <c r="G220" s="293"/>
      <c r="H220" s="293"/>
      <c r="I220" s="293"/>
      <c r="J220" s="183"/>
      <c r="K220" s="185">
        <v>3</v>
      </c>
      <c r="L220" s="183"/>
      <c r="M220" s="183"/>
      <c r="N220" s="183"/>
      <c r="O220" s="183"/>
      <c r="P220" s="183"/>
      <c r="Q220" s="183"/>
      <c r="R220" s="186"/>
      <c r="T220" s="187"/>
      <c r="U220" s="183"/>
      <c r="V220" s="183"/>
      <c r="W220" s="183"/>
      <c r="X220" s="183"/>
      <c r="Y220" s="183"/>
      <c r="Z220" s="183"/>
      <c r="AA220" s="188"/>
      <c r="AT220" s="189" t="s">
        <v>169</v>
      </c>
      <c r="AU220" s="189" t="s">
        <v>120</v>
      </c>
      <c r="AV220" s="11" t="s">
        <v>120</v>
      </c>
      <c r="AW220" s="11" t="s">
        <v>35</v>
      </c>
      <c r="AX220" s="11" t="s">
        <v>86</v>
      </c>
      <c r="AY220" s="189" t="s">
        <v>156</v>
      </c>
    </row>
    <row r="221" spans="2:65" s="9" customFormat="1" ht="29.85" customHeight="1">
      <c r="B221" s="153"/>
      <c r="C221" s="154"/>
      <c r="D221" s="163" t="s">
        <v>227</v>
      </c>
      <c r="E221" s="163"/>
      <c r="F221" s="163"/>
      <c r="G221" s="163"/>
      <c r="H221" s="163"/>
      <c r="I221" s="163"/>
      <c r="J221" s="163"/>
      <c r="K221" s="163"/>
      <c r="L221" s="163"/>
      <c r="M221" s="163"/>
      <c r="N221" s="287">
        <f>BK221</f>
        <v>0</v>
      </c>
      <c r="O221" s="288"/>
      <c r="P221" s="288"/>
      <c r="Q221" s="288"/>
      <c r="R221" s="156"/>
      <c r="T221" s="157"/>
      <c r="U221" s="154"/>
      <c r="V221" s="154"/>
      <c r="W221" s="158">
        <f>W222</f>
        <v>0</v>
      </c>
      <c r="X221" s="154"/>
      <c r="Y221" s="158">
        <f>Y222</f>
        <v>0</v>
      </c>
      <c r="Z221" s="154"/>
      <c r="AA221" s="159">
        <f>AA222</f>
        <v>0</v>
      </c>
      <c r="AR221" s="160" t="s">
        <v>86</v>
      </c>
      <c r="AT221" s="161" t="s">
        <v>77</v>
      </c>
      <c r="AU221" s="161" t="s">
        <v>86</v>
      </c>
      <c r="AY221" s="160" t="s">
        <v>156</v>
      </c>
      <c r="BK221" s="162">
        <f>BK222</f>
        <v>0</v>
      </c>
    </row>
    <row r="222" spans="2:65" s="1" customFormat="1" ht="22.8" customHeight="1">
      <c r="B222" s="135"/>
      <c r="C222" s="164" t="s">
        <v>366</v>
      </c>
      <c r="D222" s="164" t="s">
        <v>157</v>
      </c>
      <c r="E222" s="165" t="s">
        <v>602</v>
      </c>
      <c r="F222" s="272" t="s">
        <v>603</v>
      </c>
      <c r="G222" s="272"/>
      <c r="H222" s="272"/>
      <c r="I222" s="272"/>
      <c r="J222" s="166" t="s">
        <v>305</v>
      </c>
      <c r="K222" s="167">
        <v>32.521000000000001</v>
      </c>
      <c r="L222" s="273">
        <v>0</v>
      </c>
      <c r="M222" s="273"/>
      <c r="N222" s="274">
        <f>ROUND(L222*K222,2)</f>
        <v>0</v>
      </c>
      <c r="O222" s="274"/>
      <c r="P222" s="274"/>
      <c r="Q222" s="274"/>
      <c r="R222" s="138"/>
      <c r="T222" s="168" t="s">
        <v>5</v>
      </c>
      <c r="U222" s="47" t="s">
        <v>43</v>
      </c>
      <c r="V222" s="39"/>
      <c r="W222" s="169">
        <f>V222*K222</f>
        <v>0</v>
      </c>
      <c r="X222" s="169">
        <v>0</v>
      </c>
      <c r="Y222" s="169">
        <f>X222*K222</f>
        <v>0</v>
      </c>
      <c r="Z222" s="169">
        <v>0</v>
      </c>
      <c r="AA222" s="170">
        <f>Z222*K222</f>
        <v>0</v>
      </c>
      <c r="AR222" s="22" t="s">
        <v>184</v>
      </c>
      <c r="AT222" s="22" t="s">
        <v>157</v>
      </c>
      <c r="AU222" s="22" t="s">
        <v>120</v>
      </c>
      <c r="AY222" s="22" t="s">
        <v>156</v>
      </c>
      <c r="BE222" s="109">
        <f>IF(U222="základní",N222,0)</f>
        <v>0</v>
      </c>
      <c r="BF222" s="109">
        <f>IF(U222="snížená",N222,0)</f>
        <v>0</v>
      </c>
      <c r="BG222" s="109">
        <f>IF(U222="zákl. přenesená",N222,0)</f>
        <v>0</v>
      </c>
      <c r="BH222" s="109">
        <f>IF(U222="sníž. přenesená",N222,0)</f>
        <v>0</v>
      </c>
      <c r="BI222" s="109">
        <f>IF(U222="nulová",N222,0)</f>
        <v>0</v>
      </c>
      <c r="BJ222" s="22" t="s">
        <v>86</v>
      </c>
      <c r="BK222" s="109">
        <f>ROUND(L222*K222,2)</f>
        <v>0</v>
      </c>
      <c r="BL222" s="22" t="s">
        <v>184</v>
      </c>
      <c r="BM222" s="22" t="s">
        <v>604</v>
      </c>
    </row>
    <row r="223" spans="2:65" s="1" customFormat="1" ht="49.95" hidden="1" customHeight="1">
      <c r="B223" s="38"/>
      <c r="C223" s="39"/>
      <c r="D223" s="155" t="s">
        <v>216</v>
      </c>
      <c r="E223" s="39"/>
      <c r="F223" s="39"/>
      <c r="G223" s="39"/>
      <c r="H223" s="39"/>
      <c r="I223" s="39"/>
      <c r="J223" s="39"/>
      <c r="K223" s="39"/>
      <c r="L223" s="39"/>
      <c r="M223" s="39"/>
      <c r="N223" s="289">
        <f>BK223</f>
        <v>0</v>
      </c>
      <c r="O223" s="290"/>
      <c r="P223" s="290"/>
      <c r="Q223" s="290"/>
      <c r="R223" s="40"/>
      <c r="T223" s="190"/>
      <c r="U223" s="59"/>
      <c r="V223" s="59"/>
      <c r="W223" s="59"/>
      <c r="X223" s="59"/>
      <c r="Y223" s="59"/>
      <c r="Z223" s="59"/>
      <c r="AA223" s="61"/>
      <c r="AT223" s="22" t="s">
        <v>77</v>
      </c>
      <c r="AU223" s="22" t="s">
        <v>78</v>
      </c>
      <c r="AY223" s="22" t="s">
        <v>217</v>
      </c>
      <c r="BK223" s="109">
        <v>0</v>
      </c>
    </row>
    <row r="224" spans="2:65" s="1" customFormat="1" ht="6.9" customHeight="1">
      <c r="B224" s="62"/>
      <c r="C224" s="63"/>
      <c r="D224" s="63"/>
      <c r="E224" s="63"/>
      <c r="F224" s="63"/>
      <c r="G224" s="63"/>
      <c r="H224" s="63"/>
      <c r="I224" s="63"/>
      <c r="J224" s="63"/>
      <c r="K224" s="63"/>
      <c r="L224" s="63"/>
      <c r="M224" s="63"/>
      <c r="N224" s="63"/>
      <c r="O224" s="63"/>
      <c r="P224" s="63"/>
      <c r="Q224" s="63"/>
      <c r="R224" s="64"/>
    </row>
  </sheetData>
  <mergeCells count="225">
    <mergeCell ref="N223:Q223"/>
    <mergeCell ref="H1:K1"/>
    <mergeCell ref="S2:AC2"/>
    <mergeCell ref="F219:I219"/>
    <mergeCell ref="L219:M219"/>
    <mergeCell ref="N219:Q219"/>
    <mergeCell ref="F220:I220"/>
    <mergeCell ref="F222:I222"/>
    <mergeCell ref="L222:M222"/>
    <mergeCell ref="N222:Q222"/>
    <mergeCell ref="N120:Q120"/>
    <mergeCell ref="N121:Q121"/>
    <mergeCell ref="N122:Q122"/>
    <mergeCell ref="N190:Q190"/>
    <mergeCell ref="N203:Q203"/>
    <mergeCell ref="N221:Q221"/>
    <mergeCell ref="F216:I216"/>
    <mergeCell ref="L216:M216"/>
    <mergeCell ref="N216:Q216"/>
    <mergeCell ref="F217:I217"/>
    <mergeCell ref="L217:M217"/>
    <mergeCell ref="N217:Q217"/>
    <mergeCell ref="F218:I218"/>
    <mergeCell ref="L218:M218"/>
    <mergeCell ref="N218:Q218"/>
    <mergeCell ref="F211:I211"/>
    <mergeCell ref="F212:I212"/>
    <mergeCell ref="L212:M212"/>
    <mergeCell ref="N212:Q212"/>
    <mergeCell ref="F213:I213"/>
    <mergeCell ref="F214:I214"/>
    <mergeCell ref="L214:M214"/>
    <mergeCell ref="N214:Q214"/>
    <mergeCell ref="F215:I215"/>
    <mergeCell ref="F206:I206"/>
    <mergeCell ref="L206:M206"/>
    <mergeCell ref="N206:Q206"/>
    <mergeCell ref="F207:I207"/>
    <mergeCell ref="F208:I208"/>
    <mergeCell ref="L208:M208"/>
    <mergeCell ref="N208:Q208"/>
    <mergeCell ref="F209:I209"/>
    <mergeCell ref="F210:I210"/>
    <mergeCell ref="L210:M210"/>
    <mergeCell ref="N210:Q210"/>
    <mergeCell ref="F200:I200"/>
    <mergeCell ref="F201:I201"/>
    <mergeCell ref="L201:M201"/>
    <mergeCell ref="N201:Q201"/>
    <mergeCell ref="F202:I202"/>
    <mergeCell ref="F204:I204"/>
    <mergeCell ref="L204:M204"/>
    <mergeCell ref="N204:Q204"/>
    <mergeCell ref="F205:I205"/>
    <mergeCell ref="F193:I193"/>
    <mergeCell ref="F194:I194"/>
    <mergeCell ref="F195:I195"/>
    <mergeCell ref="F196:I196"/>
    <mergeCell ref="F197:I197"/>
    <mergeCell ref="F198:I198"/>
    <mergeCell ref="F199:I199"/>
    <mergeCell ref="L199:M199"/>
    <mergeCell ref="N199:Q199"/>
    <mergeCell ref="F185:I185"/>
    <mergeCell ref="F186:I186"/>
    <mergeCell ref="F187:I187"/>
    <mergeCell ref="F188:I188"/>
    <mergeCell ref="F189:I189"/>
    <mergeCell ref="F191:I191"/>
    <mergeCell ref="L191:M191"/>
    <mergeCell ref="N191:Q191"/>
    <mergeCell ref="F192:I192"/>
    <mergeCell ref="F178:I178"/>
    <mergeCell ref="F179:I179"/>
    <mergeCell ref="F180:I180"/>
    <mergeCell ref="F181:I181"/>
    <mergeCell ref="F182:I182"/>
    <mergeCell ref="F183:I183"/>
    <mergeCell ref="F184:I184"/>
    <mergeCell ref="L184:M184"/>
    <mergeCell ref="N184:Q184"/>
    <mergeCell ref="F171:I171"/>
    <mergeCell ref="L171:M171"/>
    <mergeCell ref="N171:Q171"/>
    <mergeCell ref="F172:I172"/>
    <mergeCell ref="F173:I173"/>
    <mergeCell ref="F174:I174"/>
    <mergeCell ref="F175:I175"/>
    <mergeCell ref="F176:I176"/>
    <mergeCell ref="F177:I177"/>
    <mergeCell ref="F164:I164"/>
    <mergeCell ref="F165:I165"/>
    <mergeCell ref="L165:M165"/>
    <mergeCell ref="N165:Q165"/>
    <mergeCell ref="F166:I166"/>
    <mergeCell ref="F167:I167"/>
    <mergeCell ref="F168:I168"/>
    <mergeCell ref="F169:I169"/>
    <mergeCell ref="F170:I170"/>
    <mergeCell ref="F157:I157"/>
    <mergeCell ref="F158:I158"/>
    <mergeCell ref="F159:I159"/>
    <mergeCell ref="F160:I160"/>
    <mergeCell ref="F161:I161"/>
    <mergeCell ref="F162:I162"/>
    <mergeCell ref="L162:M162"/>
    <mergeCell ref="N162:Q162"/>
    <mergeCell ref="F163:I163"/>
    <mergeCell ref="F152:I152"/>
    <mergeCell ref="L152:M152"/>
    <mergeCell ref="N152:Q152"/>
    <mergeCell ref="F153:I153"/>
    <mergeCell ref="L153:M153"/>
    <mergeCell ref="N153:Q153"/>
    <mergeCell ref="F154:I154"/>
    <mergeCell ref="F155:I155"/>
    <mergeCell ref="F156:I156"/>
    <mergeCell ref="L156:M156"/>
    <mergeCell ref="N156:Q156"/>
    <mergeCell ref="N144:Q144"/>
    <mergeCell ref="F145:I145"/>
    <mergeCell ref="F146:I146"/>
    <mergeCell ref="F147:I147"/>
    <mergeCell ref="F148:I148"/>
    <mergeCell ref="F149:I149"/>
    <mergeCell ref="F150:I150"/>
    <mergeCell ref="F151:I151"/>
    <mergeCell ref="L151:M151"/>
    <mergeCell ref="N151:Q151"/>
    <mergeCell ref="F137:I137"/>
    <mergeCell ref="F138:I138"/>
    <mergeCell ref="F139:I139"/>
    <mergeCell ref="F140:I140"/>
    <mergeCell ref="F141:I141"/>
    <mergeCell ref="F142:I142"/>
    <mergeCell ref="F143:I143"/>
    <mergeCell ref="F144:I144"/>
    <mergeCell ref="L144:M144"/>
    <mergeCell ref="F131:I131"/>
    <mergeCell ref="F132:I132"/>
    <mergeCell ref="L132:M132"/>
    <mergeCell ref="N132:Q132"/>
    <mergeCell ref="F133:I133"/>
    <mergeCell ref="F134:I134"/>
    <mergeCell ref="F135:I135"/>
    <mergeCell ref="F136:I136"/>
    <mergeCell ref="L136:M136"/>
    <mergeCell ref="N136:Q136"/>
    <mergeCell ref="F124:I124"/>
    <mergeCell ref="F125:I125"/>
    <mergeCell ref="F126:I126"/>
    <mergeCell ref="F127:I127"/>
    <mergeCell ref="F128:I128"/>
    <mergeCell ref="F129:I129"/>
    <mergeCell ref="F130:I130"/>
    <mergeCell ref="L130:M130"/>
    <mergeCell ref="N130:Q130"/>
    <mergeCell ref="F111:P111"/>
    <mergeCell ref="F112:P112"/>
    <mergeCell ref="M114:P114"/>
    <mergeCell ref="M116:Q116"/>
    <mergeCell ref="M117:Q117"/>
    <mergeCell ref="F119:I119"/>
    <mergeCell ref="L119:M119"/>
    <mergeCell ref="N119:Q119"/>
    <mergeCell ref="F123:I123"/>
    <mergeCell ref="L123:M123"/>
    <mergeCell ref="N123:Q123"/>
    <mergeCell ref="D98:H98"/>
    <mergeCell ref="N98:Q98"/>
    <mergeCell ref="D99:H99"/>
    <mergeCell ref="N99:Q99"/>
    <mergeCell ref="D100:H100"/>
    <mergeCell ref="N100:Q100"/>
    <mergeCell ref="N101:Q101"/>
    <mergeCell ref="L103:Q103"/>
    <mergeCell ref="C109:Q109"/>
    <mergeCell ref="N89:Q89"/>
    <mergeCell ref="N90:Q90"/>
    <mergeCell ref="N91:Q91"/>
    <mergeCell ref="N92:Q92"/>
    <mergeCell ref="N93:Q93"/>
    <mergeCell ref="N95:Q95"/>
    <mergeCell ref="D96:H96"/>
    <mergeCell ref="N96:Q96"/>
    <mergeCell ref="D97:H97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hyperlinks>
    <hyperlink ref="F1:G1" location="C2" display="1) Krycí list rozpočtu" xr:uid="{00000000-0004-0000-0400-000000000000}"/>
    <hyperlink ref="H1:K1" location="C86" display="2) Rekapitulace rozpočtu" xr:uid="{00000000-0004-0000-0400-000001000000}"/>
    <hyperlink ref="L1" location="C119" display="3) Rozpočet" xr:uid="{00000000-0004-0000-0400-000002000000}"/>
    <hyperlink ref="S1:T1" location="'Rekapitulace stavby'!C2" display="Rekapitulace stavby" xr:uid="{00000000-0004-0000-0400-000003000000}"/>
  </hyperlinks>
  <pageMargins left="0.58333330000000005" right="0.58333330000000005" top="0.5" bottom="0.46666669999999999" header="0" footer="0"/>
  <pageSetup paperSize="9" scale="87" fitToHeight="100" orientation="portrait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N205"/>
  <sheetViews>
    <sheetView showGridLines="0" zoomScaleNormal="100" workbookViewId="0">
      <pane ySplit="1" topLeftCell="A2" activePane="bottomLeft" state="frozen"/>
      <selection pane="bottomLeft"/>
    </sheetView>
  </sheetViews>
  <sheetFormatPr defaultRowHeight="14.4"/>
  <cols>
    <col min="1" max="1" width="7.140625" customWidth="1"/>
    <col min="2" max="2" width="1.85546875" customWidth="1"/>
    <col min="3" max="3" width="4.5703125" customWidth="1"/>
    <col min="4" max="4" width="4.7109375" customWidth="1"/>
    <col min="5" max="5" width="18.85546875" customWidth="1"/>
    <col min="6" max="7" width="12.28515625" customWidth="1"/>
    <col min="8" max="8" width="13.7109375" customWidth="1"/>
    <col min="9" max="9" width="7.7109375" customWidth="1"/>
    <col min="10" max="10" width="5.7109375" customWidth="1"/>
    <col min="11" max="11" width="12.7109375" customWidth="1"/>
    <col min="12" max="12" width="13.28515625" customWidth="1"/>
    <col min="13" max="14" width="6.5703125" customWidth="1"/>
    <col min="15" max="15" width="2.140625" customWidth="1"/>
    <col min="16" max="16" width="13.7109375" customWidth="1"/>
    <col min="17" max="17" width="4.5703125" customWidth="1"/>
    <col min="18" max="18" width="1.85546875" customWidth="1"/>
    <col min="19" max="19" width="7" customWidth="1"/>
    <col min="20" max="20" width="25.42578125" hidden="1" customWidth="1"/>
    <col min="21" max="21" width="14" hidden="1" customWidth="1"/>
    <col min="22" max="22" width="10.5703125" hidden="1" customWidth="1"/>
    <col min="23" max="23" width="14" hidden="1" customWidth="1"/>
    <col min="24" max="24" width="10.42578125" hidden="1" customWidth="1"/>
    <col min="25" max="25" width="12.85546875" hidden="1" customWidth="1"/>
    <col min="26" max="26" width="9.42578125" hidden="1" customWidth="1"/>
    <col min="27" max="27" width="12.85546875" hidden="1" customWidth="1"/>
    <col min="28" max="28" width="14" hidden="1" customWidth="1"/>
    <col min="29" max="29" width="9.42578125" customWidth="1"/>
    <col min="30" max="30" width="12.85546875" customWidth="1"/>
    <col min="31" max="31" width="14" customWidth="1"/>
    <col min="44" max="65" width="9.140625" hidden="1"/>
  </cols>
  <sheetData>
    <row r="1" spans="1:66" ht="21.75" customHeight="1">
      <c r="A1" s="118"/>
      <c r="B1" s="15"/>
      <c r="C1" s="15"/>
      <c r="D1" s="16" t="s">
        <v>1</v>
      </c>
      <c r="E1" s="15"/>
      <c r="F1" s="17" t="s">
        <v>115</v>
      </c>
      <c r="G1" s="17"/>
      <c r="H1" s="291" t="s">
        <v>116</v>
      </c>
      <c r="I1" s="291"/>
      <c r="J1" s="291"/>
      <c r="K1" s="291"/>
      <c r="L1" s="17" t="s">
        <v>117</v>
      </c>
      <c r="M1" s="15"/>
      <c r="N1" s="15"/>
      <c r="O1" s="16" t="s">
        <v>118</v>
      </c>
      <c r="P1" s="15"/>
      <c r="Q1" s="15"/>
      <c r="R1" s="15"/>
      <c r="S1" s="17" t="s">
        <v>119</v>
      </c>
      <c r="T1" s="17"/>
      <c r="U1" s="118"/>
      <c r="V1" s="1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spans="1:66" ht="36.9" customHeight="1">
      <c r="B2" s="300"/>
      <c r="C2" s="301" t="s">
        <v>7</v>
      </c>
      <c r="D2" s="302"/>
      <c r="E2" s="302"/>
      <c r="F2" s="302"/>
      <c r="G2" s="302"/>
      <c r="H2" s="302"/>
      <c r="I2" s="302"/>
      <c r="J2" s="302"/>
      <c r="K2" s="302"/>
      <c r="L2" s="302"/>
      <c r="M2" s="302"/>
      <c r="N2" s="302"/>
      <c r="O2" s="302"/>
      <c r="P2" s="302"/>
      <c r="Q2" s="302"/>
      <c r="R2" s="300"/>
      <c r="S2" s="248" t="s">
        <v>8</v>
      </c>
      <c r="T2" s="249"/>
      <c r="U2" s="249"/>
      <c r="V2" s="249"/>
      <c r="W2" s="249"/>
      <c r="X2" s="249"/>
      <c r="Y2" s="249"/>
      <c r="Z2" s="249"/>
      <c r="AA2" s="249"/>
      <c r="AB2" s="249"/>
      <c r="AC2" s="249"/>
      <c r="AT2" s="22" t="s">
        <v>99</v>
      </c>
    </row>
    <row r="3" spans="1:66" ht="6.9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5"/>
      <c r="AT3" s="22" t="s">
        <v>120</v>
      </c>
    </row>
    <row r="4" spans="1:66" ht="36.9" customHeight="1">
      <c r="B4" s="26"/>
      <c r="C4" s="207" t="s">
        <v>121</v>
      </c>
      <c r="D4" s="208"/>
      <c r="E4" s="208"/>
      <c r="F4" s="208"/>
      <c r="G4" s="208"/>
      <c r="H4" s="208"/>
      <c r="I4" s="208"/>
      <c r="J4" s="208"/>
      <c r="K4" s="208"/>
      <c r="L4" s="208"/>
      <c r="M4" s="208"/>
      <c r="N4" s="208"/>
      <c r="O4" s="208"/>
      <c r="P4" s="208"/>
      <c r="Q4" s="208"/>
      <c r="R4" s="27"/>
      <c r="T4" s="21" t="s">
        <v>13</v>
      </c>
      <c r="AT4" s="22" t="s">
        <v>6</v>
      </c>
    </row>
    <row r="5" spans="1:66" ht="6.9" customHeight="1">
      <c r="B5" s="26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7"/>
    </row>
    <row r="6" spans="1:66" ht="25.35" customHeight="1">
      <c r="B6" s="26"/>
      <c r="C6" s="29"/>
      <c r="D6" s="33" t="s">
        <v>19</v>
      </c>
      <c r="E6" s="29"/>
      <c r="F6" s="250" t="str">
        <f>'Rekapitulace stavby'!K6</f>
        <v>Mycí plocha pro zemědělskou techniku</v>
      </c>
      <c r="G6" s="251"/>
      <c r="H6" s="251"/>
      <c r="I6" s="251"/>
      <c r="J6" s="251"/>
      <c r="K6" s="251"/>
      <c r="L6" s="251"/>
      <c r="M6" s="251"/>
      <c r="N6" s="251"/>
      <c r="O6" s="251"/>
      <c r="P6" s="251"/>
      <c r="Q6" s="29"/>
      <c r="R6" s="27"/>
    </row>
    <row r="7" spans="1:66" s="1" customFormat="1" ht="32.85" customHeight="1">
      <c r="B7" s="38"/>
      <c r="C7" s="39"/>
      <c r="D7" s="32" t="s">
        <v>122</v>
      </c>
      <c r="E7" s="39"/>
      <c r="F7" s="213" t="s">
        <v>605</v>
      </c>
      <c r="G7" s="252"/>
      <c r="H7" s="252"/>
      <c r="I7" s="252"/>
      <c r="J7" s="252"/>
      <c r="K7" s="252"/>
      <c r="L7" s="252"/>
      <c r="M7" s="252"/>
      <c r="N7" s="252"/>
      <c r="O7" s="252"/>
      <c r="P7" s="252"/>
      <c r="Q7" s="39"/>
      <c r="R7" s="40"/>
    </row>
    <row r="8" spans="1:66" s="1" customFormat="1" ht="14.4" customHeight="1">
      <c r="B8" s="38"/>
      <c r="C8" s="39"/>
      <c r="D8" s="33" t="s">
        <v>21</v>
      </c>
      <c r="E8" s="39"/>
      <c r="F8" s="31" t="s">
        <v>5</v>
      </c>
      <c r="G8" s="39"/>
      <c r="H8" s="39"/>
      <c r="I8" s="39"/>
      <c r="J8" s="39"/>
      <c r="K8" s="39"/>
      <c r="L8" s="39"/>
      <c r="M8" s="33" t="s">
        <v>22</v>
      </c>
      <c r="N8" s="39"/>
      <c r="O8" s="31" t="s">
        <v>5</v>
      </c>
      <c r="P8" s="39"/>
      <c r="Q8" s="39"/>
      <c r="R8" s="40"/>
    </row>
    <row r="9" spans="1:66" s="1" customFormat="1" ht="14.4" customHeight="1">
      <c r="B9" s="38"/>
      <c r="C9" s="39"/>
      <c r="D9" s="33" t="s">
        <v>23</v>
      </c>
      <c r="E9" s="39"/>
      <c r="F9" s="31" t="s">
        <v>24</v>
      </c>
      <c r="G9" s="39"/>
      <c r="H9" s="39"/>
      <c r="I9" s="39"/>
      <c r="J9" s="39"/>
      <c r="K9" s="39"/>
      <c r="L9" s="39"/>
      <c r="M9" s="33" t="s">
        <v>25</v>
      </c>
      <c r="N9" s="39"/>
      <c r="O9" s="253" t="str">
        <f>'Rekapitulace stavby'!AN8</f>
        <v>29. 7. 2018</v>
      </c>
      <c r="P9" s="254"/>
      <c r="Q9" s="39"/>
      <c r="R9" s="40"/>
    </row>
    <row r="10" spans="1:66" s="1" customFormat="1" ht="10.8" customHeight="1">
      <c r="B10" s="38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40"/>
    </row>
    <row r="11" spans="1:66" s="1" customFormat="1" ht="14.4" customHeight="1">
      <c r="B11" s="38"/>
      <c r="C11" s="39"/>
      <c r="D11" s="33" t="s">
        <v>27</v>
      </c>
      <c r="E11" s="39"/>
      <c r="F11" s="39"/>
      <c r="G11" s="39"/>
      <c r="H11" s="39"/>
      <c r="I11" s="39"/>
      <c r="J11" s="39"/>
      <c r="K11" s="39"/>
      <c r="L11" s="39"/>
      <c r="M11" s="33" t="s">
        <v>28</v>
      </c>
      <c r="N11" s="39"/>
      <c r="O11" s="211" t="s">
        <v>5</v>
      </c>
      <c r="P11" s="211"/>
      <c r="Q11" s="39"/>
      <c r="R11" s="40"/>
    </row>
    <row r="12" spans="1:66" s="1" customFormat="1" ht="18" customHeight="1">
      <c r="B12" s="38"/>
      <c r="C12" s="39"/>
      <c r="D12" s="39"/>
      <c r="E12" s="31" t="s">
        <v>29</v>
      </c>
      <c r="F12" s="39"/>
      <c r="G12" s="39"/>
      <c r="H12" s="39"/>
      <c r="I12" s="39"/>
      <c r="J12" s="39"/>
      <c r="K12" s="39"/>
      <c r="L12" s="39"/>
      <c r="M12" s="33" t="s">
        <v>30</v>
      </c>
      <c r="N12" s="39"/>
      <c r="O12" s="211" t="s">
        <v>5</v>
      </c>
      <c r="P12" s="211"/>
      <c r="Q12" s="39"/>
      <c r="R12" s="40"/>
    </row>
    <row r="13" spans="1:66" s="1" customFormat="1" ht="6.9" customHeight="1">
      <c r="B13" s="38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40"/>
    </row>
    <row r="14" spans="1:66" s="1" customFormat="1" ht="14.4" customHeight="1">
      <c r="B14" s="38"/>
      <c r="C14" s="39"/>
      <c r="D14" s="33" t="s">
        <v>31</v>
      </c>
      <c r="E14" s="39"/>
      <c r="F14" s="39"/>
      <c r="G14" s="39"/>
      <c r="H14" s="39"/>
      <c r="I14" s="39"/>
      <c r="J14" s="39"/>
      <c r="K14" s="39"/>
      <c r="L14" s="39"/>
      <c r="M14" s="33" t="s">
        <v>28</v>
      </c>
      <c r="N14" s="39"/>
      <c r="O14" s="255" t="str">
        <f>IF('Rekapitulace stavby'!AN13="","",'Rekapitulace stavby'!AN13)</f>
        <v>Vyplň údaj</v>
      </c>
      <c r="P14" s="211"/>
      <c r="Q14" s="39"/>
      <c r="R14" s="40"/>
    </row>
    <row r="15" spans="1:66" s="1" customFormat="1" ht="18" customHeight="1">
      <c r="B15" s="38"/>
      <c r="C15" s="39"/>
      <c r="D15" s="39"/>
      <c r="E15" s="255" t="str">
        <f>IF('Rekapitulace stavby'!E14="","",'Rekapitulace stavby'!E14)</f>
        <v>Vyplň údaj</v>
      </c>
      <c r="F15" s="256"/>
      <c r="G15" s="256"/>
      <c r="H15" s="256"/>
      <c r="I15" s="256"/>
      <c r="J15" s="256"/>
      <c r="K15" s="256"/>
      <c r="L15" s="256"/>
      <c r="M15" s="33" t="s">
        <v>30</v>
      </c>
      <c r="N15" s="39"/>
      <c r="O15" s="255" t="str">
        <f>IF('Rekapitulace stavby'!AN14="","",'Rekapitulace stavby'!AN14)</f>
        <v>Vyplň údaj</v>
      </c>
      <c r="P15" s="211"/>
      <c r="Q15" s="39"/>
      <c r="R15" s="40"/>
    </row>
    <row r="16" spans="1:66" s="1" customFormat="1" ht="6.9" customHeight="1">
      <c r="B16" s="38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40"/>
    </row>
    <row r="17" spans="2:18" s="1" customFormat="1" ht="14.4" customHeight="1">
      <c r="B17" s="38"/>
      <c r="C17" s="39"/>
      <c r="D17" s="33" t="s">
        <v>33</v>
      </c>
      <c r="E17" s="39"/>
      <c r="F17" s="39"/>
      <c r="G17" s="39"/>
      <c r="H17" s="39"/>
      <c r="I17" s="39"/>
      <c r="J17" s="39"/>
      <c r="K17" s="39"/>
      <c r="L17" s="39"/>
      <c r="M17" s="33" t="s">
        <v>28</v>
      </c>
      <c r="N17" s="39"/>
      <c r="O17" s="211" t="s">
        <v>5</v>
      </c>
      <c r="P17" s="211"/>
      <c r="Q17" s="39"/>
      <c r="R17" s="40"/>
    </row>
    <row r="18" spans="2:18" s="1" customFormat="1" ht="18" customHeight="1">
      <c r="B18" s="38"/>
      <c r="C18" s="39"/>
      <c r="D18" s="39"/>
      <c r="E18" s="31" t="s">
        <v>34</v>
      </c>
      <c r="F18" s="39"/>
      <c r="G18" s="39"/>
      <c r="H18" s="39"/>
      <c r="I18" s="39"/>
      <c r="J18" s="39"/>
      <c r="K18" s="39"/>
      <c r="L18" s="39"/>
      <c r="M18" s="33" t="s">
        <v>30</v>
      </c>
      <c r="N18" s="39"/>
      <c r="O18" s="211" t="s">
        <v>5</v>
      </c>
      <c r="P18" s="211"/>
      <c r="Q18" s="39"/>
      <c r="R18" s="40"/>
    </row>
    <row r="19" spans="2:18" s="1" customFormat="1" ht="6.9" customHeight="1">
      <c r="B19" s="38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40"/>
    </row>
    <row r="20" spans="2:18" s="1" customFormat="1" ht="14.4" customHeight="1">
      <c r="B20" s="38"/>
      <c r="C20" s="39"/>
      <c r="D20" s="33" t="s">
        <v>36</v>
      </c>
      <c r="E20" s="39"/>
      <c r="F20" s="39"/>
      <c r="G20" s="39"/>
      <c r="H20" s="39"/>
      <c r="I20" s="39"/>
      <c r="J20" s="39"/>
      <c r="K20" s="39"/>
      <c r="L20" s="39"/>
      <c r="M20" s="33" t="s">
        <v>28</v>
      </c>
      <c r="N20" s="39"/>
      <c r="O20" s="211" t="str">
        <f>IF('Rekapitulace stavby'!AN19="","",'Rekapitulace stavby'!AN19)</f>
        <v/>
      </c>
      <c r="P20" s="211"/>
      <c r="Q20" s="39"/>
      <c r="R20" s="40"/>
    </row>
    <row r="21" spans="2:18" s="1" customFormat="1" ht="18" customHeight="1">
      <c r="B21" s="38"/>
      <c r="C21" s="39"/>
      <c r="D21" s="39"/>
      <c r="E21" s="31" t="str">
        <f>IF('Rekapitulace stavby'!E20="","",'Rekapitulace stavby'!E20)</f>
        <v xml:space="preserve"> </v>
      </c>
      <c r="F21" s="39"/>
      <c r="G21" s="39"/>
      <c r="H21" s="39"/>
      <c r="I21" s="39"/>
      <c r="J21" s="39"/>
      <c r="K21" s="39"/>
      <c r="L21" s="39"/>
      <c r="M21" s="33" t="s">
        <v>30</v>
      </c>
      <c r="N21" s="39"/>
      <c r="O21" s="211" t="str">
        <f>IF('Rekapitulace stavby'!AN20="","",'Rekapitulace stavby'!AN20)</f>
        <v/>
      </c>
      <c r="P21" s="211"/>
      <c r="Q21" s="39"/>
      <c r="R21" s="40"/>
    </row>
    <row r="22" spans="2:18" s="1" customFormat="1" ht="6.9" customHeight="1">
      <c r="B22" s="38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40"/>
    </row>
    <row r="23" spans="2:18" s="1" customFormat="1" ht="14.4" customHeight="1">
      <c r="B23" s="38"/>
      <c r="C23" s="39"/>
      <c r="D23" s="33" t="s">
        <v>38</v>
      </c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40"/>
    </row>
    <row r="24" spans="2:18" s="1" customFormat="1" ht="14.4" customHeight="1">
      <c r="B24" s="38"/>
      <c r="C24" s="39"/>
      <c r="D24" s="39"/>
      <c r="E24" s="216" t="s">
        <v>5</v>
      </c>
      <c r="F24" s="216"/>
      <c r="G24" s="216"/>
      <c r="H24" s="216"/>
      <c r="I24" s="216"/>
      <c r="J24" s="216"/>
      <c r="K24" s="216"/>
      <c r="L24" s="216"/>
      <c r="M24" s="39"/>
      <c r="N24" s="39"/>
      <c r="O24" s="39"/>
      <c r="P24" s="39"/>
      <c r="Q24" s="39"/>
      <c r="R24" s="40"/>
    </row>
    <row r="25" spans="2:18" s="1" customFormat="1" ht="6.9" customHeight="1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40"/>
    </row>
    <row r="26" spans="2:18" s="1" customFormat="1" ht="6.9" customHeight="1">
      <c r="B26" s="38"/>
      <c r="C26" s="39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39"/>
      <c r="R26" s="40"/>
    </row>
    <row r="27" spans="2:18" s="1" customFormat="1" ht="14.4" customHeight="1">
      <c r="B27" s="38"/>
      <c r="C27" s="39"/>
      <c r="D27" s="119" t="s">
        <v>124</v>
      </c>
      <c r="E27" s="39"/>
      <c r="F27" s="39"/>
      <c r="G27" s="39"/>
      <c r="H27" s="39"/>
      <c r="I27" s="39"/>
      <c r="J27" s="39"/>
      <c r="K27" s="39"/>
      <c r="L27" s="39"/>
      <c r="M27" s="217">
        <f>N88</f>
        <v>0</v>
      </c>
      <c r="N27" s="217"/>
      <c r="O27" s="217"/>
      <c r="P27" s="217"/>
      <c r="Q27" s="39"/>
      <c r="R27" s="40"/>
    </row>
    <row r="28" spans="2:18" s="1" customFormat="1" ht="14.4" customHeight="1">
      <c r="B28" s="38"/>
      <c r="C28" s="39"/>
      <c r="D28" s="37" t="s">
        <v>109</v>
      </c>
      <c r="E28" s="39"/>
      <c r="F28" s="39"/>
      <c r="G28" s="39"/>
      <c r="H28" s="39"/>
      <c r="I28" s="39"/>
      <c r="J28" s="39"/>
      <c r="K28" s="39"/>
      <c r="L28" s="39"/>
      <c r="M28" s="217">
        <f>N96</f>
        <v>0</v>
      </c>
      <c r="N28" s="217"/>
      <c r="O28" s="217"/>
      <c r="P28" s="217"/>
      <c r="Q28" s="39"/>
      <c r="R28" s="40"/>
    </row>
    <row r="29" spans="2:18" s="1" customFormat="1" ht="6.9" customHeight="1">
      <c r="B29" s="38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40"/>
    </row>
    <row r="30" spans="2:18" s="1" customFormat="1" ht="25.35" customHeight="1">
      <c r="B30" s="38"/>
      <c r="C30" s="39"/>
      <c r="D30" s="120" t="s">
        <v>41</v>
      </c>
      <c r="E30" s="39"/>
      <c r="F30" s="39"/>
      <c r="G30" s="39"/>
      <c r="H30" s="39"/>
      <c r="I30" s="39"/>
      <c r="J30" s="39"/>
      <c r="K30" s="39"/>
      <c r="L30" s="39"/>
      <c r="M30" s="257">
        <f>ROUND(M27+M28,2)</f>
        <v>0</v>
      </c>
      <c r="N30" s="252"/>
      <c r="O30" s="252"/>
      <c r="P30" s="252"/>
      <c r="Q30" s="39"/>
      <c r="R30" s="40"/>
    </row>
    <row r="31" spans="2:18" s="1" customFormat="1" ht="6.9" customHeight="1">
      <c r="B31" s="38"/>
      <c r="C31" s="39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39"/>
      <c r="R31" s="40"/>
    </row>
    <row r="32" spans="2:18" s="1" customFormat="1" ht="14.4" customHeight="1">
      <c r="B32" s="38"/>
      <c r="C32" s="39"/>
      <c r="D32" s="45" t="s">
        <v>42</v>
      </c>
      <c r="E32" s="45" t="s">
        <v>43</v>
      </c>
      <c r="F32" s="46">
        <v>0.21</v>
      </c>
      <c r="G32" s="121" t="s">
        <v>44</v>
      </c>
      <c r="H32" s="258">
        <f>(SUM(BE96:BE103)+SUM(BE121:BE203))</f>
        <v>0</v>
      </c>
      <c r="I32" s="252"/>
      <c r="J32" s="252"/>
      <c r="K32" s="39"/>
      <c r="L32" s="39"/>
      <c r="M32" s="258">
        <f>ROUND((SUM(BE96:BE103)+SUM(BE121:BE203)), 2)*F32</f>
        <v>0</v>
      </c>
      <c r="N32" s="252"/>
      <c r="O32" s="252"/>
      <c r="P32" s="252"/>
      <c r="Q32" s="39"/>
      <c r="R32" s="40"/>
    </row>
    <row r="33" spans="2:18" s="1" customFormat="1" ht="14.4" customHeight="1">
      <c r="B33" s="38"/>
      <c r="C33" s="39"/>
      <c r="D33" s="39"/>
      <c r="E33" s="45" t="s">
        <v>45</v>
      </c>
      <c r="F33" s="46">
        <v>0.15</v>
      </c>
      <c r="G33" s="121" t="s">
        <v>44</v>
      </c>
      <c r="H33" s="258">
        <f>(SUM(BF96:BF103)+SUM(BF121:BF203))</f>
        <v>0</v>
      </c>
      <c r="I33" s="252"/>
      <c r="J33" s="252"/>
      <c r="K33" s="39"/>
      <c r="L33" s="39"/>
      <c r="M33" s="258">
        <f>ROUND((SUM(BF96:BF103)+SUM(BF121:BF203)), 2)*F33</f>
        <v>0</v>
      </c>
      <c r="N33" s="252"/>
      <c r="O33" s="252"/>
      <c r="P33" s="252"/>
      <c r="Q33" s="39"/>
      <c r="R33" s="40"/>
    </row>
    <row r="34" spans="2:18" s="1" customFormat="1" ht="14.4" hidden="1" customHeight="1">
      <c r="B34" s="38"/>
      <c r="C34" s="39"/>
      <c r="D34" s="39"/>
      <c r="E34" s="45" t="s">
        <v>46</v>
      </c>
      <c r="F34" s="46">
        <v>0.21</v>
      </c>
      <c r="G34" s="121" t="s">
        <v>44</v>
      </c>
      <c r="H34" s="258">
        <f>(SUM(BG96:BG103)+SUM(BG121:BG203))</f>
        <v>0</v>
      </c>
      <c r="I34" s="252"/>
      <c r="J34" s="252"/>
      <c r="K34" s="39"/>
      <c r="L34" s="39"/>
      <c r="M34" s="258">
        <v>0</v>
      </c>
      <c r="N34" s="252"/>
      <c r="O34" s="252"/>
      <c r="P34" s="252"/>
      <c r="Q34" s="39"/>
      <c r="R34" s="40"/>
    </row>
    <row r="35" spans="2:18" s="1" customFormat="1" ht="14.4" hidden="1" customHeight="1">
      <c r="B35" s="38"/>
      <c r="C35" s="39"/>
      <c r="D35" s="39"/>
      <c r="E35" s="45" t="s">
        <v>47</v>
      </c>
      <c r="F35" s="46">
        <v>0.15</v>
      </c>
      <c r="G35" s="121" t="s">
        <v>44</v>
      </c>
      <c r="H35" s="258">
        <f>(SUM(BH96:BH103)+SUM(BH121:BH203))</f>
        <v>0</v>
      </c>
      <c r="I35" s="252"/>
      <c r="J35" s="252"/>
      <c r="K35" s="39"/>
      <c r="L35" s="39"/>
      <c r="M35" s="258">
        <v>0</v>
      </c>
      <c r="N35" s="252"/>
      <c r="O35" s="252"/>
      <c r="P35" s="252"/>
      <c r="Q35" s="39"/>
      <c r="R35" s="40"/>
    </row>
    <row r="36" spans="2:18" s="1" customFormat="1" ht="14.4" hidden="1" customHeight="1">
      <c r="B36" s="38"/>
      <c r="C36" s="39"/>
      <c r="D36" s="39"/>
      <c r="E36" s="45" t="s">
        <v>48</v>
      </c>
      <c r="F36" s="46">
        <v>0</v>
      </c>
      <c r="G36" s="121" t="s">
        <v>44</v>
      </c>
      <c r="H36" s="258">
        <f>(SUM(BI96:BI103)+SUM(BI121:BI203))</f>
        <v>0</v>
      </c>
      <c r="I36" s="252"/>
      <c r="J36" s="252"/>
      <c r="K36" s="39"/>
      <c r="L36" s="39"/>
      <c r="M36" s="258">
        <v>0</v>
      </c>
      <c r="N36" s="252"/>
      <c r="O36" s="252"/>
      <c r="P36" s="252"/>
      <c r="Q36" s="39"/>
      <c r="R36" s="40"/>
    </row>
    <row r="37" spans="2:18" s="1" customFormat="1" ht="6.9" customHeight="1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40"/>
    </row>
    <row r="38" spans="2:18" s="1" customFormat="1" ht="25.35" customHeight="1">
      <c r="B38" s="38"/>
      <c r="C38" s="117"/>
      <c r="D38" s="122" t="s">
        <v>49</v>
      </c>
      <c r="E38" s="78"/>
      <c r="F38" s="78"/>
      <c r="G38" s="123" t="s">
        <v>50</v>
      </c>
      <c r="H38" s="124" t="s">
        <v>51</v>
      </c>
      <c r="I38" s="78"/>
      <c r="J38" s="78"/>
      <c r="K38" s="78"/>
      <c r="L38" s="259">
        <f>SUM(M30:M36)</f>
        <v>0</v>
      </c>
      <c r="M38" s="259"/>
      <c r="N38" s="259"/>
      <c r="O38" s="259"/>
      <c r="P38" s="260"/>
      <c r="Q38" s="117"/>
      <c r="R38" s="40"/>
    </row>
    <row r="39" spans="2:18" s="1" customFormat="1" ht="14.4" customHeight="1"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40"/>
    </row>
    <row r="40" spans="2:18" s="1" customFormat="1" ht="14.4" customHeight="1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40"/>
    </row>
    <row r="41" spans="2:18" ht="12">
      <c r="B41" s="26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7"/>
    </row>
    <row r="42" spans="2:18" ht="12">
      <c r="B42" s="26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7"/>
    </row>
    <row r="43" spans="2:18" ht="12">
      <c r="B43" s="26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7"/>
    </row>
    <row r="44" spans="2:18" ht="12">
      <c r="B44" s="26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7"/>
    </row>
    <row r="45" spans="2:18" ht="12">
      <c r="B45" s="26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7"/>
    </row>
    <row r="46" spans="2:18" ht="12">
      <c r="B46" s="26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7"/>
    </row>
    <row r="47" spans="2:18" ht="12">
      <c r="B47" s="26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7"/>
    </row>
    <row r="48" spans="2:18" ht="12">
      <c r="B48" s="26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7"/>
    </row>
    <row r="49" spans="2:18" ht="12">
      <c r="B49" s="26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7"/>
    </row>
    <row r="50" spans="2:18" s="1" customFormat="1">
      <c r="B50" s="38"/>
      <c r="C50" s="39"/>
      <c r="D50" s="53" t="s">
        <v>52</v>
      </c>
      <c r="E50" s="54"/>
      <c r="F50" s="54"/>
      <c r="G50" s="54"/>
      <c r="H50" s="55"/>
      <c r="I50" s="39"/>
      <c r="J50" s="53" t="s">
        <v>53</v>
      </c>
      <c r="K50" s="54"/>
      <c r="L50" s="54"/>
      <c r="M50" s="54"/>
      <c r="N50" s="54"/>
      <c r="O50" s="54"/>
      <c r="P50" s="55"/>
      <c r="Q50" s="39"/>
      <c r="R50" s="40"/>
    </row>
    <row r="51" spans="2:18" ht="12">
      <c r="B51" s="26"/>
      <c r="C51" s="29"/>
      <c r="D51" s="56"/>
      <c r="E51" s="29"/>
      <c r="F51" s="29"/>
      <c r="G51" s="29"/>
      <c r="H51" s="57"/>
      <c r="I51" s="29"/>
      <c r="J51" s="56"/>
      <c r="K51" s="29"/>
      <c r="L51" s="29"/>
      <c r="M51" s="29"/>
      <c r="N51" s="29"/>
      <c r="O51" s="29"/>
      <c r="P51" s="57"/>
      <c r="Q51" s="29"/>
      <c r="R51" s="27"/>
    </row>
    <row r="52" spans="2:18" ht="12">
      <c r="B52" s="26"/>
      <c r="C52" s="29"/>
      <c r="D52" s="56"/>
      <c r="E52" s="29"/>
      <c r="F52" s="29"/>
      <c r="G52" s="29"/>
      <c r="H52" s="57"/>
      <c r="I52" s="29"/>
      <c r="J52" s="56"/>
      <c r="K52" s="29"/>
      <c r="L52" s="29"/>
      <c r="M52" s="29"/>
      <c r="N52" s="29"/>
      <c r="O52" s="29"/>
      <c r="P52" s="57"/>
      <c r="Q52" s="29"/>
      <c r="R52" s="27"/>
    </row>
    <row r="53" spans="2:18" ht="12">
      <c r="B53" s="26"/>
      <c r="C53" s="29"/>
      <c r="D53" s="56"/>
      <c r="E53" s="29"/>
      <c r="F53" s="29"/>
      <c r="G53" s="29"/>
      <c r="H53" s="57"/>
      <c r="I53" s="29"/>
      <c r="J53" s="56"/>
      <c r="K53" s="29"/>
      <c r="L53" s="29"/>
      <c r="M53" s="29"/>
      <c r="N53" s="29"/>
      <c r="O53" s="29"/>
      <c r="P53" s="57"/>
      <c r="Q53" s="29"/>
      <c r="R53" s="27"/>
    </row>
    <row r="54" spans="2:18" ht="12">
      <c r="B54" s="26"/>
      <c r="C54" s="29"/>
      <c r="D54" s="56"/>
      <c r="E54" s="29"/>
      <c r="F54" s="29"/>
      <c r="G54" s="29"/>
      <c r="H54" s="57"/>
      <c r="I54" s="29"/>
      <c r="J54" s="56"/>
      <c r="K54" s="29"/>
      <c r="L54" s="29"/>
      <c r="M54" s="29"/>
      <c r="N54" s="29"/>
      <c r="O54" s="29"/>
      <c r="P54" s="57"/>
      <c r="Q54" s="29"/>
      <c r="R54" s="27"/>
    </row>
    <row r="55" spans="2:18" ht="12">
      <c r="B55" s="26"/>
      <c r="C55" s="29"/>
      <c r="D55" s="56"/>
      <c r="E55" s="29"/>
      <c r="F55" s="29"/>
      <c r="G55" s="29"/>
      <c r="H55" s="57"/>
      <c r="I55" s="29"/>
      <c r="J55" s="56"/>
      <c r="K55" s="29"/>
      <c r="L55" s="29"/>
      <c r="M55" s="29"/>
      <c r="N55" s="29"/>
      <c r="O55" s="29"/>
      <c r="P55" s="57"/>
      <c r="Q55" s="29"/>
      <c r="R55" s="27"/>
    </row>
    <row r="56" spans="2:18" ht="12">
      <c r="B56" s="26"/>
      <c r="C56" s="29"/>
      <c r="D56" s="56"/>
      <c r="E56" s="29"/>
      <c r="F56" s="29"/>
      <c r="G56" s="29"/>
      <c r="H56" s="57"/>
      <c r="I56" s="29"/>
      <c r="J56" s="56"/>
      <c r="K56" s="29"/>
      <c r="L56" s="29"/>
      <c r="M56" s="29"/>
      <c r="N56" s="29"/>
      <c r="O56" s="29"/>
      <c r="P56" s="57"/>
      <c r="Q56" s="29"/>
      <c r="R56" s="27"/>
    </row>
    <row r="57" spans="2:18" ht="12">
      <c r="B57" s="26"/>
      <c r="C57" s="29"/>
      <c r="D57" s="56"/>
      <c r="E57" s="29"/>
      <c r="F57" s="29"/>
      <c r="G57" s="29"/>
      <c r="H57" s="57"/>
      <c r="I57" s="29"/>
      <c r="J57" s="56"/>
      <c r="K57" s="29"/>
      <c r="L57" s="29"/>
      <c r="M57" s="29"/>
      <c r="N57" s="29"/>
      <c r="O57" s="29"/>
      <c r="P57" s="57"/>
      <c r="Q57" s="29"/>
      <c r="R57" s="27"/>
    </row>
    <row r="58" spans="2:18" ht="12">
      <c r="B58" s="26"/>
      <c r="C58" s="29"/>
      <c r="D58" s="56"/>
      <c r="E58" s="29"/>
      <c r="F58" s="29"/>
      <c r="G58" s="29"/>
      <c r="H58" s="57"/>
      <c r="I58" s="29"/>
      <c r="J58" s="56"/>
      <c r="K58" s="29"/>
      <c r="L58" s="29"/>
      <c r="M58" s="29"/>
      <c r="N58" s="29"/>
      <c r="O58" s="29"/>
      <c r="P58" s="57"/>
      <c r="Q58" s="29"/>
      <c r="R58" s="27"/>
    </row>
    <row r="59" spans="2:18" s="1" customFormat="1">
      <c r="B59" s="38"/>
      <c r="C59" s="39"/>
      <c r="D59" s="58" t="s">
        <v>54</v>
      </c>
      <c r="E59" s="59"/>
      <c r="F59" s="59"/>
      <c r="G59" s="60" t="s">
        <v>55</v>
      </c>
      <c r="H59" s="61"/>
      <c r="I59" s="39"/>
      <c r="J59" s="58" t="s">
        <v>54</v>
      </c>
      <c r="K59" s="59"/>
      <c r="L59" s="59"/>
      <c r="M59" s="59"/>
      <c r="N59" s="60" t="s">
        <v>55</v>
      </c>
      <c r="O59" s="59"/>
      <c r="P59" s="61"/>
      <c r="Q59" s="39"/>
      <c r="R59" s="40"/>
    </row>
    <row r="60" spans="2:18" ht="12">
      <c r="B60" s="26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7"/>
    </row>
    <row r="61" spans="2:18" s="1" customFormat="1">
      <c r="B61" s="38"/>
      <c r="C61" s="39"/>
      <c r="D61" s="53" t="s">
        <v>56</v>
      </c>
      <c r="E61" s="54"/>
      <c r="F61" s="54"/>
      <c r="G61" s="54"/>
      <c r="H61" s="55"/>
      <c r="I61" s="39"/>
      <c r="J61" s="53" t="s">
        <v>57</v>
      </c>
      <c r="K61" s="54"/>
      <c r="L61" s="54"/>
      <c r="M61" s="54"/>
      <c r="N61" s="54"/>
      <c r="O61" s="54"/>
      <c r="P61" s="55"/>
      <c r="Q61" s="39"/>
      <c r="R61" s="40"/>
    </row>
    <row r="62" spans="2:18" ht="12">
      <c r="B62" s="26"/>
      <c r="C62" s="29"/>
      <c r="D62" s="56"/>
      <c r="E62" s="29"/>
      <c r="F62" s="29"/>
      <c r="G62" s="29"/>
      <c r="H62" s="57"/>
      <c r="I62" s="29"/>
      <c r="J62" s="56"/>
      <c r="K62" s="29"/>
      <c r="L62" s="29"/>
      <c r="M62" s="29"/>
      <c r="N62" s="29"/>
      <c r="O62" s="29"/>
      <c r="P62" s="57"/>
      <c r="Q62" s="29"/>
      <c r="R62" s="27"/>
    </row>
    <row r="63" spans="2:18" ht="12">
      <c r="B63" s="26"/>
      <c r="C63" s="29"/>
      <c r="D63" s="56"/>
      <c r="E63" s="29"/>
      <c r="F63" s="29"/>
      <c r="G63" s="29"/>
      <c r="H63" s="57"/>
      <c r="I63" s="29"/>
      <c r="J63" s="56"/>
      <c r="K63" s="29"/>
      <c r="L63" s="29"/>
      <c r="M63" s="29"/>
      <c r="N63" s="29"/>
      <c r="O63" s="29"/>
      <c r="P63" s="57"/>
      <c r="Q63" s="29"/>
      <c r="R63" s="27"/>
    </row>
    <row r="64" spans="2:18" ht="12">
      <c r="B64" s="26"/>
      <c r="C64" s="29"/>
      <c r="D64" s="56"/>
      <c r="E64" s="29"/>
      <c r="F64" s="29"/>
      <c r="G64" s="29"/>
      <c r="H64" s="57"/>
      <c r="I64" s="29"/>
      <c r="J64" s="56"/>
      <c r="K64" s="29"/>
      <c r="L64" s="29"/>
      <c r="M64" s="29"/>
      <c r="N64" s="29"/>
      <c r="O64" s="29"/>
      <c r="P64" s="57"/>
      <c r="Q64" s="29"/>
      <c r="R64" s="27"/>
    </row>
    <row r="65" spans="2:18" ht="12">
      <c r="B65" s="26"/>
      <c r="C65" s="29"/>
      <c r="D65" s="56"/>
      <c r="E65" s="29"/>
      <c r="F65" s="29"/>
      <c r="G65" s="29"/>
      <c r="H65" s="57"/>
      <c r="I65" s="29"/>
      <c r="J65" s="56"/>
      <c r="K65" s="29"/>
      <c r="L65" s="29"/>
      <c r="M65" s="29"/>
      <c r="N65" s="29"/>
      <c r="O65" s="29"/>
      <c r="P65" s="57"/>
      <c r="Q65" s="29"/>
      <c r="R65" s="27"/>
    </row>
    <row r="66" spans="2:18" ht="12">
      <c r="B66" s="26"/>
      <c r="C66" s="29"/>
      <c r="D66" s="56"/>
      <c r="E66" s="29"/>
      <c r="F66" s="29"/>
      <c r="G66" s="29"/>
      <c r="H66" s="57"/>
      <c r="I66" s="29"/>
      <c r="J66" s="56"/>
      <c r="K66" s="29"/>
      <c r="L66" s="29"/>
      <c r="M66" s="29"/>
      <c r="N66" s="29"/>
      <c r="O66" s="29"/>
      <c r="P66" s="57"/>
      <c r="Q66" s="29"/>
      <c r="R66" s="27"/>
    </row>
    <row r="67" spans="2:18" ht="12">
      <c r="B67" s="26"/>
      <c r="C67" s="29"/>
      <c r="D67" s="56"/>
      <c r="E67" s="29"/>
      <c r="F67" s="29"/>
      <c r="G67" s="29"/>
      <c r="H67" s="57"/>
      <c r="I67" s="29"/>
      <c r="J67" s="56"/>
      <c r="K67" s="29"/>
      <c r="L67" s="29"/>
      <c r="M67" s="29"/>
      <c r="N67" s="29"/>
      <c r="O67" s="29"/>
      <c r="P67" s="57"/>
      <c r="Q67" s="29"/>
      <c r="R67" s="27"/>
    </row>
    <row r="68" spans="2:18" ht="12">
      <c r="B68" s="26"/>
      <c r="C68" s="29"/>
      <c r="D68" s="56"/>
      <c r="E68" s="29"/>
      <c r="F68" s="29"/>
      <c r="G68" s="29"/>
      <c r="H68" s="57"/>
      <c r="I68" s="29"/>
      <c r="J68" s="56"/>
      <c r="K68" s="29"/>
      <c r="L68" s="29"/>
      <c r="M68" s="29"/>
      <c r="N68" s="29"/>
      <c r="O68" s="29"/>
      <c r="P68" s="57"/>
      <c r="Q68" s="29"/>
      <c r="R68" s="27"/>
    </row>
    <row r="69" spans="2:18" ht="12">
      <c r="B69" s="26"/>
      <c r="C69" s="29"/>
      <c r="D69" s="56"/>
      <c r="E69" s="29"/>
      <c r="F69" s="29"/>
      <c r="G69" s="29"/>
      <c r="H69" s="57"/>
      <c r="I69" s="29"/>
      <c r="J69" s="56"/>
      <c r="K69" s="29"/>
      <c r="L69" s="29"/>
      <c r="M69" s="29"/>
      <c r="N69" s="29"/>
      <c r="O69" s="29"/>
      <c r="P69" s="57"/>
      <c r="Q69" s="29"/>
      <c r="R69" s="27"/>
    </row>
    <row r="70" spans="2:18" s="1" customFormat="1">
      <c r="B70" s="38"/>
      <c r="C70" s="39"/>
      <c r="D70" s="58" t="s">
        <v>54</v>
      </c>
      <c r="E70" s="59"/>
      <c r="F70" s="59"/>
      <c r="G70" s="60" t="s">
        <v>55</v>
      </c>
      <c r="H70" s="61"/>
      <c r="I70" s="39"/>
      <c r="J70" s="58" t="s">
        <v>54</v>
      </c>
      <c r="K70" s="59"/>
      <c r="L70" s="59"/>
      <c r="M70" s="59"/>
      <c r="N70" s="60" t="s">
        <v>55</v>
      </c>
      <c r="O70" s="59"/>
      <c r="P70" s="61"/>
      <c r="Q70" s="39"/>
      <c r="R70" s="40"/>
    </row>
    <row r="71" spans="2:18" s="1" customFormat="1" ht="14.4" customHeight="1"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4"/>
    </row>
    <row r="75" spans="2:18" s="1" customFormat="1" ht="6.9" customHeight="1">
      <c r="B75" s="65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7"/>
    </row>
    <row r="76" spans="2:18" s="1" customFormat="1" ht="36.9" customHeight="1">
      <c r="B76" s="38"/>
      <c r="C76" s="207" t="s">
        <v>125</v>
      </c>
      <c r="D76" s="208"/>
      <c r="E76" s="208"/>
      <c r="F76" s="208"/>
      <c r="G76" s="208"/>
      <c r="H76" s="208"/>
      <c r="I76" s="208"/>
      <c r="J76" s="208"/>
      <c r="K76" s="208"/>
      <c r="L76" s="208"/>
      <c r="M76" s="208"/>
      <c r="N76" s="208"/>
      <c r="O76" s="208"/>
      <c r="P76" s="208"/>
      <c r="Q76" s="208"/>
      <c r="R76" s="40"/>
    </row>
    <row r="77" spans="2:18" s="1" customFormat="1" ht="6.9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40"/>
    </row>
    <row r="78" spans="2:18" s="1" customFormat="1" ht="30" customHeight="1">
      <c r="B78" s="38"/>
      <c r="C78" s="33" t="s">
        <v>19</v>
      </c>
      <c r="D78" s="39"/>
      <c r="E78" s="39"/>
      <c r="F78" s="250" t="str">
        <f>F6</f>
        <v>Mycí plocha pro zemědělskou techniku</v>
      </c>
      <c r="G78" s="251"/>
      <c r="H78" s="251"/>
      <c r="I78" s="251"/>
      <c r="J78" s="251"/>
      <c r="K78" s="251"/>
      <c r="L78" s="251"/>
      <c r="M78" s="251"/>
      <c r="N78" s="251"/>
      <c r="O78" s="251"/>
      <c r="P78" s="251"/>
      <c r="Q78" s="39"/>
      <c r="R78" s="40"/>
    </row>
    <row r="79" spans="2:18" s="1" customFormat="1" ht="36.9" customHeight="1">
      <c r="B79" s="38"/>
      <c r="C79" s="72" t="s">
        <v>122</v>
      </c>
      <c r="D79" s="39"/>
      <c r="E79" s="39"/>
      <c r="F79" s="227" t="str">
        <f>F7</f>
        <v>SO-01d - Kanalizace</v>
      </c>
      <c r="G79" s="252"/>
      <c r="H79" s="252"/>
      <c r="I79" s="252"/>
      <c r="J79" s="252"/>
      <c r="K79" s="252"/>
      <c r="L79" s="252"/>
      <c r="M79" s="252"/>
      <c r="N79" s="252"/>
      <c r="O79" s="252"/>
      <c r="P79" s="252"/>
      <c r="Q79" s="39"/>
      <c r="R79" s="40"/>
    </row>
    <row r="80" spans="2:18" s="1" customFormat="1" ht="6.9" customHeight="1"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40"/>
    </row>
    <row r="81" spans="2:47" s="1" customFormat="1" ht="18" customHeight="1">
      <c r="B81" s="38"/>
      <c r="C81" s="33" t="s">
        <v>23</v>
      </c>
      <c r="D81" s="39"/>
      <c r="E81" s="39"/>
      <c r="F81" s="31" t="str">
        <f>F9</f>
        <v>Kladruby nad Labem</v>
      </c>
      <c r="G81" s="39"/>
      <c r="H81" s="39"/>
      <c r="I81" s="39"/>
      <c r="J81" s="39"/>
      <c r="K81" s="33" t="s">
        <v>25</v>
      </c>
      <c r="L81" s="39"/>
      <c r="M81" s="254" t="str">
        <f>IF(O9="","",O9)</f>
        <v>29. 7. 2018</v>
      </c>
      <c r="N81" s="254"/>
      <c r="O81" s="254"/>
      <c r="P81" s="254"/>
      <c r="Q81" s="39"/>
      <c r="R81" s="40"/>
    </row>
    <row r="82" spans="2:47" s="1" customFormat="1" ht="6.9" customHeight="1"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40"/>
    </row>
    <row r="83" spans="2:47" s="1" customFormat="1" ht="13.2">
      <c r="B83" s="38"/>
      <c r="C83" s="33" t="s">
        <v>27</v>
      </c>
      <c r="D83" s="39"/>
      <c r="E83" s="39"/>
      <c r="F83" s="31" t="str">
        <f>E12</f>
        <v>Národní hřebčín Kladruby nad Labem</v>
      </c>
      <c r="G83" s="39"/>
      <c r="H83" s="39"/>
      <c r="I83" s="39"/>
      <c r="J83" s="39"/>
      <c r="K83" s="33" t="s">
        <v>33</v>
      </c>
      <c r="L83" s="39"/>
      <c r="M83" s="211" t="str">
        <f>E18</f>
        <v>Ing. Miroslav Vraný</v>
      </c>
      <c r="N83" s="211"/>
      <c r="O83" s="211"/>
      <c r="P83" s="211"/>
      <c r="Q83" s="211"/>
      <c r="R83" s="40"/>
    </row>
    <row r="84" spans="2:47" s="1" customFormat="1" ht="14.4" customHeight="1">
      <c r="B84" s="38"/>
      <c r="C84" s="33" t="s">
        <v>31</v>
      </c>
      <c r="D84" s="39"/>
      <c r="E84" s="39"/>
      <c r="F84" s="31" t="str">
        <f>IF(E15="","",E15)</f>
        <v>Vyplň údaj</v>
      </c>
      <c r="G84" s="39"/>
      <c r="H84" s="39"/>
      <c r="I84" s="39"/>
      <c r="J84" s="39"/>
      <c r="K84" s="33" t="s">
        <v>36</v>
      </c>
      <c r="L84" s="39"/>
      <c r="M84" s="211" t="str">
        <f>E21</f>
        <v xml:space="preserve"> </v>
      </c>
      <c r="N84" s="211"/>
      <c r="O84" s="211"/>
      <c r="P84" s="211"/>
      <c r="Q84" s="211"/>
      <c r="R84" s="40"/>
    </row>
    <row r="85" spans="2:47" s="1" customFormat="1" ht="10.35" customHeight="1"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40"/>
    </row>
    <row r="86" spans="2:47" s="1" customFormat="1" ht="29.25" customHeight="1">
      <c r="B86" s="38"/>
      <c r="C86" s="261" t="s">
        <v>126</v>
      </c>
      <c r="D86" s="262"/>
      <c r="E86" s="262"/>
      <c r="F86" s="262"/>
      <c r="G86" s="262"/>
      <c r="H86" s="117"/>
      <c r="I86" s="117"/>
      <c r="J86" s="117"/>
      <c r="K86" s="117"/>
      <c r="L86" s="117"/>
      <c r="M86" s="117"/>
      <c r="N86" s="261" t="s">
        <v>127</v>
      </c>
      <c r="O86" s="262"/>
      <c r="P86" s="262"/>
      <c r="Q86" s="262"/>
      <c r="R86" s="40"/>
    </row>
    <row r="87" spans="2:47" s="1" customFormat="1" ht="10.35" customHeight="1"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40"/>
    </row>
    <row r="88" spans="2:47" s="1" customFormat="1" ht="29.25" customHeight="1">
      <c r="B88" s="38"/>
      <c r="C88" s="125" t="s">
        <v>128</v>
      </c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246">
        <f>N121</f>
        <v>0</v>
      </c>
      <c r="O88" s="263"/>
      <c r="P88" s="263"/>
      <c r="Q88" s="263"/>
      <c r="R88" s="40"/>
      <c r="AU88" s="22" t="s">
        <v>129</v>
      </c>
    </row>
    <row r="89" spans="2:47" s="6" customFormat="1" ht="24.9" customHeight="1">
      <c r="B89" s="126"/>
      <c r="C89" s="127"/>
      <c r="D89" s="128" t="s">
        <v>219</v>
      </c>
      <c r="E89" s="127"/>
      <c r="F89" s="127"/>
      <c r="G89" s="127"/>
      <c r="H89" s="127"/>
      <c r="I89" s="127"/>
      <c r="J89" s="127"/>
      <c r="K89" s="127"/>
      <c r="L89" s="127"/>
      <c r="M89" s="127"/>
      <c r="N89" s="264">
        <f>N122</f>
        <v>0</v>
      </c>
      <c r="O89" s="265"/>
      <c r="P89" s="265"/>
      <c r="Q89" s="265"/>
      <c r="R89" s="129"/>
    </row>
    <row r="90" spans="2:47" s="7" customFormat="1" ht="19.95" customHeight="1">
      <c r="B90" s="130"/>
      <c r="C90" s="131"/>
      <c r="D90" s="105" t="s">
        <v>220</v>
      </c>
      <c r="E90" s="131"/>
      <c r="F90" s="131"/>
      <c r="G90" s="131"/>
      <c r="H90" s="131"/>
      <c r="I90" s="131"/>
      <c r="J90" s="131"/>
      <c r="K90" s="131"/>
      <c r="L90" s="131"/>
      <c r="M90" s="131"/>
      <c r="N90" s="242">
        <f>N123</f>
        <v>0</v>
      </c>
      <c r="O90" s="266"/>
      <c r="P90" s="266"/>
      <c r="Q90" s="266"/>
      <c r="R90" s="132"/>
    </row>
    <row r="91" spans="2:47" s="7" customFormat="1" ht="19.95" customHeight="1">
      <c r="B91" s="130"/>
      <c r="C91" s="131"/>
      <c r="D91" s="105" t="s">
        <v>606</v>
      </c>
      <c r="E91" s="131"/>
      <c r="F91" s="131"/>
      <c r="G91" s="131"/>
      <c r="H91" s="131"/>
      <c r="I91" s="131"/>
      <c r="J91" s="131"/>
      <c r="K91" s="131"/>
      <c r="L91" s="131"/>
      <c r="M91" s="131"/>
      <c r="N91" s="242">
        <f>N147</f>
        <v>0</v>
      </c>
      <c r="O91" s="266"/>
      <c r="P91" s="266"/>
      <c r="Q91" s="266"/>
      <c r="R91" s="132"/>
    </row>
    <row r="92" spans="2:47" s="7" customFormat="1" ht="19.95" customHeight="1">
      <c r="B92" s="130"/>
      <c r="C92" s="131"/>
      <c r="D92" s="105" t="s">
        <v>607</v>
      </c>
      <c r="E92" s="131"/>
      <c r="F92" s="131"/>
      <c r="G92" s="131"/>
      <c r="H92" s="131"/>
      <c r="I92" s="131"/>
      <c r="J92" s="131"/>
      <c r="K92" s="131"/>
      <c r="L92" s="131"/>
      <c r="M92" s="131"/>
      <c r="N92" s="242">
        <f>N154</f>
        <v>0</v>
      </c>
      <c r="O92" s="266"/>
      <c r="P92" s="266"/>
      <c r="Q92" s="266"/>
      <c r="R92" s="132"/>
    </row>
    <row r="93" spans="2:47" s="7" customFormat="1" ht="19.95" customHeight="1">
      <c r="B93" s="130"/>
      <c r="C93" s="131"/>
      <c r="D93" s="105" t="s">
        <v>608</v>
      </c>
      <c r="E93" s="131"/>
      <c r="F93" s="131"/>
      <c r="G93" s="131"/>
      <c r="H93" s="131"/>
      <c r="I93" s="131"/>
      <c r="J93" s="131"/>
      <c r="K93" s="131"/>
      <c r="L93" s="131"/>
      <c r="M93" s="131"/>
      <c r="N93" s="242">
        <f>N167</f>
        <v>0</v>
      </c>
      <c r="O93" s="266"/>
      <c r="P93" s="266"/>
      <c r="Q93" s="266"/>
      <c r="R93" s="132"/>
    </row>
    <row r="94" spans="2:47" s="7" customFormat="1" ht="19.95" customHeight="1">
      <c r="B94" s="130"/>
      <c r="C94" s="131"/>
      <c r="D94" s="105" t="s">
        <v>227</v>
      </c>
      <c r="E94" s="131"/>
      <c r="F94" s="131"/>
      <c r="G94" s="131"/>
      <c r="H94" s="131"/>
      <c r="I94" s="131"/>
      <c r="J94" s="131"/>
      <c r="K94" s="131"/>
      <c r="L94" s="131"/>
      <c r="M94" s="131"/>
      <c r="N94" s="242">
        <f>N202</f>
        <v>0</v>
      </c>
      <c r="O94" s="266"/>
      <c r="P94" s="266"/>
      <c r="Q94" s="266"/>
      <c r="R94" s="132"/>
    </row>
    <row r="95" spans="2:47" s="1" customFormat="1" ht="21.75" customHeight="1"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39"/>
      <c r="M95" s="39"/>
      <c r="N95" s="39"/>
      <c r="O95" s="39"/>
      <c r="P95" s="39"/>
      <c r="Q95" s="39"/>
      <c r="R95" s="40"/>
    </row>
    <row r="96" spans="2:47" s="1" customFormat="1" ht="29.25" customHeight="1">
      <c r="B96" s="38"/>
      <c r="C96" s="125" t="s">
        <v>132</v>
      </c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263">
        <f>ROUND(N97+N98+N99+N100+N101+N102,2)</f>
        <v>0</v>
      </c>
      <c r="O96" s="267"/>
      <c r="P96" s="267"/>
      <c r="Q96" s="267"/>
      <c r="R96" s="40"/>
      <c r="T96" s="133"/>
      <c r="U96" s="134" t="s">
        <v>42</v>
      </c>
    </row>
    <row r="97" spans="2:65" s="1" customFormat="1" ht="18" customHeight="1">
      <c r="B97" s="135"/>
      <c r="C97" s="136"/>
      <c r="D97" s="243" t="s">
        <v>133</v>
      </c>
      <c r="E97" s="268"/>
      <c r="F97" s="268"/>
      <c r="G97" s="268"/>
      <c r="H97" s="268"/>
      <c r="I97" s="136"/>
      <c r="J97" s="136"/>
      <c r="K97" s="136"/>
      <c r="L97" s="136"/>
      <c r="M97" s="136"/>
      <c r="N97" s="241">
        <f>ROUND(N88*T97,2)</f>
        <v>0</v>
      </c>
      <c r="O97" s="269"/>
      <c r="P97" s="269"/>
      <c r="Q97" s="269"/>
      <c r="R97" s="138"/>
      <c r="S97" s="139"/>
      <c r="T97" s="140"/>
      <c r="U97" s="141" t="s">
        <v>43</v>
      </c>
      <c r="V97" s="139"/>
      <c r="W97" s="139"/>
      <c r="X97" s="139"/>
      <c r="Y97" s="139"/>
      <c r="Z97" s="139"/>
      <c r="AA97" s="139"/>
      <c r="AB97" s="139"/>
      <c r="AC97" s="139"/>
      <c r="AD97" s="139"/>
      <c r="AE97" s="139"/>
      <c r="AF97" s="139"/>
      <c r="AG97" s="139"/>
      <c r="AH97" s="139"/>
      <c r="AI97" s="139"/>
      <c r="AJ97" s="139"/>
      <c r="AK97" s="139"/>
      <c r="AL97" s="139"/>
      <c r="AM97" s="139"/>
      <c r="AN97" s="139"/>
      <c r="AO97" s="139"/>
      <c r="AP97" s="139"/>
      <c r="AQ97" s="139"/>
      <c r="AR97" s="139"/>
      <c r="AS97" s="139"/>
      <c r="AT97" s="139"/>
      <c r="AU97" s="139"/>
      <c r="AV97" s="139"/>
      <c r="AW97" s="139"/>
      <c r="AX97" s="139"/>
      <c r="AY97" s="142" t="s">
        <v>134</v>
      </c>
      <c r="AZ97" s="139"/>
      <c r="BA97" s="139"/>
      <c r="BB97" s="139"/>
      <c r="BC97" s="139"/>
      <c r="BD97" s="139"/>
      <c r="BE97" s="143">
        <f t="shared" ref="BE97:BE102" si="0">IF(U97="základní",N97,0)</f>
        <v>0</v>
      </c>
      <c r="BF97" s="143">
        <f t="shared" ref="BF97:BF102" si="1">IF(U97="snížená",N97,0)</f>
        <v>0</v>
      </c>
      <c r="BG97" s="143">
        <f t="shared" ref="BG97:BG102" si="2">IF(U97="zákl. přenesená",N97,0)</f>
        <v>0</v>
      </c>
      <c r="BH97" s="143">
        <f t="shared" ref="BH97:BH102" si="3">IF(U97="sníž. přenesená",N97,0)</f>
        <v>0</v>
      </c>
      <c r="BI97" s="143">
        <f t="shared" ref="BI97:BI102" si="4">IF(U97="nulová",N97,0)</f>
        <v>0</v>
      </c>
      <c r="BJ97" s="142" t="s">
        <v>86</v>
      </c>
      <c r="BK97" s="139"/>
      <c r="BL97" s="139"/>
      <c r="BM97" s="139"/>
    </row>
    <row r="98" spans="2:65" s="1" customFormat="1" ht="18" customHeight="1">
      <c r="B98" s="135"/>
      <c r="C98" s="136"/>
      <c r="D98" s="243" t="s">
        <v>135</v>
      </c>
      <c r="E98" s="268"/>
      <c r="F98" s="268"/>
      <c r="G98" s="268"/>
      <c r="H98" s="268"/>
      <c r="I98" s="136"/>
      <c r="J98" s="136"/>
      <c r="K98" s="136"/>
      <c r="L98" s="136"/>
      <c r="M98" s="136"/>
      <c r="N98" s="241">
        <f>ROUND(N88*T98,2)</f>
        <v>0</v>
      </c>
      <c r="O98" s="269"/>
      <c r="P98" s="269"/>
      <c r="Q98" s="269"/>
      <c r="R98" s="138"/>
      <c r="S98" s="139"/>
      <c r="T98" s="140"/>
      <c r="U98" s="141" t="s">
        <v>43</v>
      </c>
      <c r="V98" s="139"/>
      <c r="W98" s="139"/>
      <c r="X98" s="139"/>
      <c r="Y98" s="139"/>
      <c r="Z98" s="139"/>
      <c r="AA98" s="139"/>
      <c r="AB98" s="139"/>
      <c r="AC98" s="139"/>
      <c r="AD98" s="139"/>
      <c r="AE98" s="139"/>
      <c r="AF98" s="139"/>
      <c r="AG98" s="139"/>
      <c r="AH98" s="139"/>
      <c r="AI98" s="139"/>
      <c r="AJ98" s="139"/>
      <c r="AK98" s="139"/>
      <c r="AL98" s="139"/>
      <c r="AM98" s="139"/>
      <c r="AN98" s="139"/>
      <c r="AO98" s="139"/>
      <c r="AP98" s="139"/>
      <c r="AQ98" s="139"/>
      <c r="AR98" s="139"/>
      <c r="AS98" s="139"/>
      <c r="AT98" s="139"/>
      <c r="AU98" s="139"/>
      <c r="AV98" s="139"/>
      <c r="AW98" s="139"/>
      <c r="AX98" s="139"/>
      <c r="AY98" s="142" t="s">
        <v>134</v>
      </c>
      <c r="AZ98" s="139"/>
      <c r="BA98" s="139"/>
      <c r="BB98" s="139"/>
      <c r="BC98" s="139"/>
      <c r="BD98" s="139"/>
      <c r="BE98" s="143">
        <f t="shared" si="0"/>
        <v>0</v>
      </c>
      <c r="BF98" s="143">
        <f t="shared" si="1"/>
        <v>0</v>
      </c>
      <c r="BG98" s="143">
        <f t="shared" si="2"/>
        <v>0</v>
      </c>
      <c r="BH98" s="143">
        <f t="shared" si="3"/>
        <v>0</v>
      </c>
      <c r="BI98" s="143">
        <f t="shared" si="4"/>
        <v>0</v>
      </c>
      <c r="BJ98" s="142" t="s">
        <v>86</v>
      </c>
      <c r="BK98" s="139"/>
      <c r="BL98" s="139"/>
      <c r="BM98" s="139"/>
    </row>
    <row r="99" spans="2:65" s="1" customFormat="1" ht="18" customHeight="1">
      <c r="B99" s="135"/>
      <c r="C99" s="136"/>
      <c r="D99" s="243" t="s">
        <v>136</v>
      </c>
      <c r="E99" s="268"/>
      <c r="F99" s="268"/>
      <c r="G99" s="268"/>
      <c r="H99" s="268"/>
      <c r="I99" s="136"/>
      <c r="J99" s="136"/>
      <c r="K99" s="136"/>
      <c r="L99" s="136"/>
      <c r="M99" s="136"/>
      <c r="N99" s="241">
        <f>ROUND(N88*T99,2)</f>
        <v>0</v>
      </c>
      <c r="O99" s="269"/>
      <c r="P99" s="269"/>
      <c r="Q99" s="269"/>
      <c r="R99" s="138"/>
      <c r="S99" s="139"/>
      <c r="T99" s="140"/>
      <c r="U99" s="141" t="s">
        <v>43</v>
      </c>
      <c r="V99" s="139"/>
      <c r="W99" s="139"/>
      <c r="X99" s="139"/>
      <c r="Y99" s="139"/>
      <c r="Z99" s="139"/>
      <c r="AA99" s="139"/>
      <c r="AB99" s="139"/>
      <c r="AC99" s="139"/>
      <c r="AD99" s="139"/>
      <c r="AE99" s="139"/>
      <c r="AF99" s="139"/>
      <c r="AG99" s="139"/>
      <c r="AH99" s="139"/>
      <c r="AI99" s="139"/>
      <c r="AJ99" s="139"/>
      <c r="AK99" s="139"/>
      <c r="AL99" s="139"/>
      <c r="AM99" s="139"/>
      <c r="AN99" s="139"/>
      <c r="AO99" s="139"/>
      <c r="AP99" s="139"/>
      <c r="AQ99" s="139"/>
      <c r="AR99" s="139"/>
      <c r="AS99" s="139"/>
      <c r="AT99" s="139"/>
      <c r="AU99" s="139"/>
      <c r="AV99" s="139"/>
      <c r="AW99" s="139"/>
      <c r="AX99" s="139"/>
      <c r="AY99" s="142" t="s">
        <v>134</v>
      </c>
      <c r="AZ99" s="139"/>
      <c r="BA99" s="139"/>
      <c r="BB99" s="139"/>
      <c r="BC99" s="139"/>
      <c r="BD99" s="139"/>
      <c r="BE99" s="143">
        <f t="shared" si="0"/>
        <v>0</v>
      </c>
      <c r="BF99" s="143">
        <f t="shared" si="1"/>
        <v>0</v>
      </c>
      <c r="BG99" s="143">
        <f t="shared" si="2"/>
        <v>0</v>
      </c>
      <c r="BH99" s="143">
        <f t="shared" si="3"/>
        <v>0</v>
      </c>
      <c r="BI99" s="143">
        <f t="shared" si="4"/>
        <v>0</v>
      </c>
      <c r="BJ99" s="142" t="s">
        <v>86</v>
      </c>
      <c r="BK99" s="139"/>
      <c r="BL99" s="139"/>
      <c r="BM99" s="139"/>
    </row>
    <row r="100" spans="2:65" s="1" customFormat="1" ht="18" customHeight="1">
      <c r="B100" s="135"/>
      <c r="C100" s="136"/>
      <c r="D100" s="243" t="s">
        <v>137</v>
      </c>
      <c r="E100" s="268"/>
      <c r="F100" s="268"/>
      <c r="G100" s="268"/>
      <c r="H100" s="268"/>
      <c r="I100" s="136"/>
      <c r="J100" s="136"/>
      <c r="K100" s="136"/>
      <c r="L100" s="136"/>
      <c r="M100" s="136"/>
      <c r="N100" s="241">
        <f>ROUND(N88*T100,2)</f>
        <v>0</v>
      </c>
      <c r="O100" s="269"/>
      <c r="P100" s="269"/>
      <c r="Q100" s="269"/>
      <c r="R100" s="138"/>
      <c r="S100" s="139"/>
      <c r="T100" s="140"/>
      <c r="U100" s="141" t="s">
        <v>43</v>
      </c>
      <c r="V100" s="139"/>
      <c r="W100" s="139"/>
      <c r="X100" s="139"/>
      <c r="Y100" s="139"/>
      <c r="Z100" s="139"/>
      <c r="AA100" s="139"/>
      <c r="AB100" s="139"/>
      <c r="AC100" s="139"/>
      <c r="AD100" s="139"/>
      <c r="AE100" s="139"/>
      <c r="AF100" s="139"/>
      <c r="AG100" s="139"/>
      <c r="AH100" s="139"/>
      <c r="AI100" s="139"/>
      <c r="AJ100" s="139"/>
      <c r="AK100" s="139"/>
      <c r="AL100" s="139"/>
      <c r="AM100" s="139"/>
      <c r="AN100" s="139"/>
      <c r="AO100" s="139"/>
      <c r="AP100" s="139"/>
      <c r="AQ100" s="139"/>
      <c r="AR100" s="139"/>
      <c r="AS100" s="139"/>
      <c r="AT100" s="139"/>
      <c r="AU100" s="139"/>
      <c r="AV100" s="139"/>
      <c r="AW100" s="139"/>
      <c r="AX100" s="139"/>
      <c r="AY100" s="142" t="s">
        <v>134</v>
      </c>
      <c r="AZ100" s="139"/>
      <c r="BA100" s="139"/>
      <c r="BB100" s="139"/>
      <c r="BC100" s="139"/>
      <c r="BD100" s="139"/>
      <c r="BE100" s="143">
        <f t="shared" si="0"/>
        <v>0</v>
      </c>
      <c r="BF100" s="143">
        <f t="shared" si="1"/>
        <v>0</v>
      </c>
      <c r="BG100" s="143">
        <f t="shared" si="2"/>
        <v>0</v>
      </c>
      <c r="BH100" s="143">
        <f t="shared" si="3"/>
        <v>0</v>
      </c>
      <c r="BI100" s="143">
        <f t="shared" si="4"/>
        <v>0</v>
      </c>
      <c r="BJ100" s="142" t="s">
        <v>86</v>
      </c>
      <c r="BK100" s="139"/>
      <c r="BL100" s="139"/>
      <c r="BM100" s="139"/>
    </row>
    <row r="101" spans="2:65" s="1" customFormat="1" ht="18" customHeight="1">
      <c r="B101" s="135"/>
      <c r="C101" s="136"/>
      <c r="D101" s="243" t="s">
        <v>138</v>
      </c>
      <c r="E101" s="268"/>
      <c r="F101" s="268"/>
      <c r="G101" s="268"/>
      <c r="H101" s="268"/>
      <c r="I101" s="136"/>
      <c r="J101" s="136"/>
      <c r="K101" s="136"/>
      <c r="L101" s="136"/>
      <c r="M101" s="136"/>
      <c r="N101" s="241">
        <f>ROUND(N88*T101,2)</f>
        <v>0</v>
      </c>
      <c r="O101" s="269"/>
      <c r="P101" s="269"/>
      <c r="Q101" s="269"/>
      <c r="R101" s="138"/>
      <c r="S101" s="139"/>
      <c r="T101" s="140"/>
      <c r="U101" s="141" t="s">
        <v>43</v>
      </c>
      <c r="V101" s="139"/>
      <c r="W101" s="139"/>
      <c r="X101" s="139"/>
      <c r="Y101" s="139"/>
      <c r="Z101" s="139"/>
      <c r="AA101" s="139"/>
      <c r="AB101" s="139"/>
      <c r="AC101" s="139"/>
      <c r="AD101" s="139"/>
      <c r="AE101" s="139"/>
      <c r="AF101" s="139"/>
      <c r="AG101" s="139"/>
      <c r="AH101" s="139"/>
      <c r="AI101" s="139"/>
      <c r="AJ101" s="139"/>
      <c r="AK101" s="139"/>
      <c r="AL101" s="139"/>
      <c r="AM101" s="139"/>
      <c r="AN101" s="139"/>
      <c r="AO101" s="139"/>
      <c r="AP101" s="139"/>
      <c r="AQ101" s="139"/>
      <c r="AR101" s="139"/>
      <c r="AS101" s="139"/>
      <c r="AT101" s="139"/>
      <c r="AU101" s="139"/>
      <c r="AV101" s="139"/>
      <c r="AW101" s="139"/>
      <c r="AX101" s="139"/>
      <c r="AY101" s="142" t="s">
        <v>134</v>
      </c>
      <c r="AZ101" s="139"/>
      <c r="BA101" s="139"/>
      <c r="BB101" s="139"/>
      <c r="BC101" s="139"/>
      <c r="BD101" s="139"/>
      <c r="BE101" s="143">
        <f t="shared" si="0"/>
        <v>0</v>
      </c>
      <c r="BF101" s="143">
        <f t="shared" si="1"/>
        <v>0</v>
      </c>
      <c r="BG101" s="143">
        <f t="shared" si="2"/>
        <v>0</v>
      </c>
      <c r="BH101" s="143">
        <f t="shared" si="3"/>
        <v>0</v>
      </c>
      <c r="BI101" s="143">
        <f t="shared" si="4"/>
        <v>0</v>
      </c>
      <c r="BJ101" s="142" t="s">
        <v>86</v>
      </c>
      <c r="BK101" s="139"/>
      <c r="BL101" s="139"/>
      <c r="BM101" s="139"/>
    </row>
    <row r="102" spans="2:65" s="1" customFormat="1" ht="18" customHeight="1">
      <c r="B102" s="135"/>
      <c r="C102" s="136"/>
      <c r="D102" s="137" t="s">
        <v>139</v>
      </c>
      <c r="E102" s="136"/>
      <c r="F102" s="136"/>
      <c r="G102" s="136"/>
      <c r="H102" s="136"/>
      <c r="I102" s="136"/>
      <c r="J102" s="136"/>
      <c r="K102" s="136"/>
      <c r="L102" s="136"/>
      <c r="M102" s="136"/>
      <c r="N102" s="241">
        <f>ROUND(N88*T102,2)</f>
        <v>0</v>
      </c>
      <c r="O102" s="269"/>
      <c r="P102" s="269"/>
      <c r="Q102" s="269"/>
      <c r="R102" s="138"/>
      <c r="S102" s="139"/>
      <c r="T102" s="144"/>
      <c r="U102" s="145" t="s">
        <v>43</v>
      </c>
      <c r="V102" s="139"/>
      <c r="W102" s="139"/>
      <c r="X102" s="139"/>
      <c r="Y102" s="139"/>
      <c r="Z102" s="139"/>
      <c r="AA102" s="139"/>
      <c r="AB102" s="139"/>
      <c r="AC102" s="139"/>
      <c r="AD102" s="139"/>
      <c r="AE102" s="139"/>
      <c r="AF102" s="139"/>
      <c r="AG102" s="139"/>
      <c r="AH102" s="139"/>
      <c r="AI102" s="139"/>
      <c r="AJ102" s="139"/>
      <c r="AK102" s="139"/>
      <c r="AL102" s="139"/>
      <c r="AM102" s="139"/>
      <c r="AN102" s="139"/>
      <c r="AO102" s="139"/>
      <c r="AP102" s="139"/>
      <c r="AQ102" s="139"/>
      <c r="AR102" s="139"/>
      <c r="AS102" s="139"/>
      <c r="AT102" s="139"/>
      <c r="AU102" s="139"/>
      <c r="AV102" s="139"/>
      <c r="AW102" s="139"/>
      <c r="AX102" s="139"/>
      <c r="AY102" s="142" t="s">
        <v>140</v>
      </c>
      <c r="AZ102" s="139"/>
      <c r="BA102" s="139"/>
      <c r="BB102" s="139"/>
      <c r="BC102" s="139"/>
      <c r="BD102" s="139"/>
      <c r="BE102" s="143">
        <f t="shared" si="0"/>
        <v>0</v>
      </c>
      <c r="BF102" s="143">
        <f t="shared" si="1"/>
        <v>0</v>
      </c>
      <c r="BG102" s="143">
        <f t="shared" si="2"/>
        <v>0</v>
      </c>
      <c r="BH102" s="143">
        <f t="shared" si="3"/>
        <v>0</v>
      </c>
      <c r="BI102" s="143">
        <f t="shared" si="4"/>
        <v>0</v>
      </c>
      <c r="BJ102" s="142" t="s">
        <v>86</v>
      </c>
      <c r="BK102" s="139"/>
      <c r="BL102" s="139"/>
      <c r="BM102" s="139"/>
    </row>
    <row r="103" spans="2:65" s="1" customFormat="1" ht="12"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39"/>
      <c r="M103" s="39"/>
      <c r="N103" s="39"/>
      <c r="O103" s="39"/>
      <c r="P103" s="39"/>
      <c r="Q103" s="39"/>
      <c r="R103" s="40"/>
    </row>
    <row r="104" spans="2:65" s="1" customFormat="1" ht="29.25" customHeight="1">
      <c r="B104" s="38"/>
      <c r="C104" s="116" t="s">
        <v>114</v>
      </c>
      <c r="D104" s="117"/>
      <c r="E104" s="117"/>
      <c r="F104" s="117"/>
      <c r="G104" s="117"/>
      <c r="H104" s="117"/>
      <c r="I104" s="117"/>
      <c r="J104" s="117"/>
      <c r="K104" s="117"/>
      <c r="L104" s="247">
        <f>ROUND(SUM(N88+N96),2)</f>
        <v>0</v>
      </c>
      <c r="M104" s="247"/>
      <c r="N104" s="247"/>
      <c r="O104" s="247"/>
      <c r="P104" s="247"/>
      <c r="Q104" s="247"/>
      <c r="R104" s="40"/>
    </row>
    <row r="105" spans="2:65" s="1" customFormat="1" ht="6.9" customHeight="1">
      <c r="B105" s="62"/>
      <c r="C105" s="63"/>
      <c r="D105" s="63"/>
      <c r="E105" s="63"/>
      <c r="F105" s="63"/>
      <c r="G105" s="63"/>
      <c r="H105" s="63"/>
      <c r="I105" s="63"/>
      <c r="J105" s="63"/>
      <c r="K105" s="63"/>
      <c r="L105" s="63"/>
      <c r="M105" s="63"/>
      <c r="N105" s="63"/>
      <c r="O105" s="63"/>
      <c r="P105" s="63"/>
      <c r="Q105" s="63"/>
      <c r="R105" s="64"/>
    </row>
    <row r="109" spans="2:65" s="1" customFormat="1" ht="6.9" customHeight="1">
      <c r="B109" s="65"/>
      <c r="C109" s="66"/>
      <c r="D109" s="66"/>
      <c r="E109" s="66"/>
      <c r="F109" s="66"/>
      <c r="G109" s="66"/>
      <c r="H109" s="66"/>
      <c r="I109" s="66"/>
      <c r="J109" s="66"/>
      <c r="K109" s="66"/>
      <c r="L109" s="66"/>
      <c r="M109" s="66"/>
      <c r="N109" s="66"/>
      <c r="O109" s="66"/>
      <c r="P109" s="66"/>
      <c r="Q109" s="66"/>
      <c r="R109" s="67"/>
    </row>
    <row r="110" spans="2:65" s="1" customFormat="1" ht="36.9" customHeight="1">
      <c r="B110" s="38"/>
      <c r="C110" s="207" t="s">
        <v>141</v>
      </c>
      <c r="D110" s="252"/>
      <c r="E110" s="252"/>
      <c r="F110" s="252"/>
      <c r="G110" s="252"/>
      <c r="H110" s="252"/>
      <c r="I110" s="252"/>
      <c r="J110" s="252"/>
      <c r="K110" s="252"/>
      <c r="L110" s="252"/>
      <c r="M110" s="252"/>
      <c r="N110" s="252"/>
      <c r="O110" s="252"/>
      <c r="P110" s="252"/>
      <c r="Q110" s="252"/>
      <c r="R110" s="40"/>
    </row>
    <row r="111" spans="2:65" s="1" customFormat="1" ht="6.9" customHeight="1"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39"/>
      <c r="M111" s="39"/>
      <c r="N111" s="39"/>
      <c r="O111" s="39"/>
      <c r="P111" s="39"/>
      <c r="Q111" s="39"/>
      <c r="R111" s="40"/>
    </row>
    <row r="112" spans="2:65" s="1" customFormat="1" ht="30" customHeight="1">
      <c r="B112" s="38"/>
      <c r="C112" s="33" t="s">
        <v>19</v>
      </c>
      <c r="D112" s="39"/>
      <c r="E112" s="39"/>
      <c r="F112" s="250" t="str">
        <f>F6</f>
        <v>Mycí plocha pro zemědělskou techniku</v>
      </c>
      <c r="G112" s="251"/>
      <c r="H112" s="251"/>
      <c r="I112" s="251"/>
      <c r="J112" s="251"/>
      <c r="K112" s="251"/>
      <c r="L112" s="251"/>
      <c r="M112" s="251"/>
      <c r="N112" s="251"/>
      <c r="O112" s="251"/>
      <c r="P112" s="251"/>
      <c r="Q112" s="39"/>
      <c r="R112" s="40"/>
    </row>
    <row r="113" spans="2:65" s="1" customFormat="1" ht="36.9" customHeight="1">
      <c r="B113" s="38"/>
      <c r="C113" s="72" t="s">
        <v>122</v>
      </c>
      <c r="D113" s="39"/>
      <c r="E113" s="39"/>
      <c r="F113" s="227" t="str">
        <f>F7</f>
        <v>SO-01d - Kanalizace</v>
      </c>
      <c r="G113" s="252"/>
      <c r="H113" s="252"/>
      <c r="I113" s="252"/>
      <c r="J113" s="252"/>
      <c r="K113" s="252"/>
      <c r="L113" s="252"/>
      <c r="M113" s="252"/>
      <c r="N113" s="252"/>
      <c r="O113" s="252"/>
      <c r="P113" s="252"/>
      <c r="Q113" s="39"/>
      <c r="R113" s="40"/>
    </row>
    <row r="114" spans="2:65" s="1" customFormat="1" ht="6.9" customHeight="1"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39"/>
      <c r="M114" s="39"/>
      <c r="N114" s="39"/>
      <c r="O114" s="39"/>
      <c r="P114" s="39"/>
      <c r="Q114" s="39"/>
      <c r="R114" s="40"/>
    </row>
    <row r="115" spans="2:65" s="1" customFormat="1" ht="18" customHeight="1">
      <c r="B115" s="38"/>
      <c r="C115" s="33" t="s">
        <v>23</v>
      </c>
      <c r="D115" s="39"/>
      <c r="E115" s="39"/>
      <c r="F115" s="31" t="str">
        <f>F9</f>
        <v>Kladruby nad Labem</v>
      </c>
      <c r="G115" s="39"/>
      <c r="H115" s="39"/>
      <c r="I115" s="39"/>
      <c r="J115" s="39"/>
      <c r="K115" s="33" t="s">
        <v>25</v>
      </c>
      <c r="L115" s="39"/>
      <c r="M115" s="254" t="str">
        <f>IF(O9="","",O9)</f>
        <v>29. 7. 2018</v>
      </c>
      <c r="N115" s="254"/>
      <c r="O115" s="254"/>
      <c r="P115" s="254"/>
      <c r="Q115" s="39"/>
      <c r="R115" s="40"/>
    </row>
    <row r="116" spans="2:65" s="1" customFormat="1" ht="6.9" customHeight="1"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39"/>
      <c r="M116" s="39"/>
      <c r="N116" s="39"/>
      <c r="O116" s="39"/>
      <c r="P116" s="39"/>
      <c r="Q116" s="39"/>
      <c r="R116" s="40"/>
    </row>
    <row r="117" spans="2:65" s="1" customFormat="1" ht="13.2">
      <c r="B117" s="38"/>
      <c r="C117" s="33" t="s">
        <v>27</v>
      </c>
      <c r="D117" s="39"/>
      <c r="E117" s="39"/>
      <c r="F117" s="31" t="str">
        <f>E12</f>
        <v>Národní hřebčín Kladruby nad Labem</v>
      </c>
      <c r="G117" s="39"/>
      <c r="H117" s="39"/>
      <c r="I117" s="39"/>
      <c r="J117" s="39"/>
      <c r="K117" s="33" t="s">
        <v>33</v>
      </c>
      <c r="L117" s="39"/>
      <c r="M117" s="211" t="str">
        <f>E18</f>
        <v>Ing. Miroslav Vraný</v>
      </c>
      <c r="N117" s="211"/>
      <c r="O117" s="211"/>
      <c r="P117" s="211"/>
      <c r="Q117" s="211"/>
      <c r="R117" s="40"/>
    </row>
    <row r="118" spans="2:65" s="1" customFormat="1" ht="14.4" customHeight="1">
      <c r="B118" s="38"/>
      <c r="C118" s="33" t="s">
        <v>31</v>
      </c>
      <c r="D118" s="39"/>
      <c r="E118" s="39"/>
      <c r="F118" s="31" t="str">
        <f>IF(E15="","",E15)</f>
        <v>Vyplň údaj</v>
      </c>
      <c r="G118" s="39"/>
      <c r="H118" s="39"/>
      <c r="I118" s="39"/>
      <c r="J118" s="39"/>
      <c r="K118" s="33" t="s">
        <v>36</v>
      </c>
      <c r="L118" s="39"/>
      <c r="M118" s="211" t="str">
        <f>E21</f>
        <v xml:space="preserve"> </v>
      </c>
      <c r="N118" s="211"/>
      <c r="O118" s="211"/>
      <c r="P118" s="211"/>
      <c r="Q118" s="211"/>
      <c r="R118" s="40"/>
    </row>
    <row r="119" spans="2:65" s="1" customFormat="1" ht="10.35" customHeight="1"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39"/>
      <c r="M119" s="39"/>
      <c r="N119" s="39"/>
      <c r="O119" s="39"/>
      <c r="P119" s="39"/>
      <c r="Q119" s="39"/>
      <c r="R119" s="40"/>
    </row>
    <row r="120" spans="2:65" s="8" customFormat="1" ht="29.25" customHeight="1">
      <c r="B120" s="146"/>
      <c r="C120" s="147" t="s">
        <v>142</v>
      </c>
      <c r="D120" s="148" t="s">
        <v>143</v>
      </c>
      <c r="E120" s="148" t="s">
        <v>60</v>
      </c>
      <c r="F120" s="270" t="s">
        <v>144</v>
      </c>
      <c r="G120" s="270"/>
      <c r="H120" s="270"/>
      <c r="I120" s="270"/>
      <c r="J120" s="148" t="s">
        <v>145</v>
      </c>
      <c r="K120" s="148" t="s">
        <v>146</v>
      </c>
      <c r="L120" s="270" t="s">
        <v>147</v>
      </c>
      <c r="M120" s="270"/>
      <c r="N120" s="270" t="s">
        <v>127</v>
      </c>
      <c r="O120" s="270"/>
      <c r="P120" s="270"/>
      <c r="Q120" s="271"/>
      <c r="R120" s="149"/>
      <c r="T120" s="79" t="s">
        <v>148</v>
      </c>
      <c r="U120" s="80" t="s">
        <v>42</v>
      </c>
      <c r="V120" s="80" t="s">
        <v>149</v>
      </c>
      <c r="W120" s="80" t="s">
        <v>150</v>
      </c>
      <c r="X120" s="80" t="s">
        <v>151</v>
      </c>
      <c r="Y120" s="80" t="s">
        <v>152</v>
      </c>
      <c r="Z120" s="80" t="s">
        <v>153</v>
      </c>
      <c r="AA120" s="81" t="s">
        <v>154</v>
      </c>
    </row>
    <row r="121" spans="2:65" s="1" customFormat="1" ht="29.25" customHeight="1">
      <c r="B121" s="38"/>
      <c r="C121" s="83" t="s">
        <v>124</v>
      </c>
      <c r="D121" s="39"/>
      <c r="E121" s="39"/>
      <c r="F121" s="39"/>
      <c r="G121" s="39"/>
      <c r="H121" s="39"/>
      <c r="I121" s="39"/>
      <c r="J121" s="39"/>
      <c r="K121" s="39"/>
      <c r="L121" s="39"/>
      <c r="M121" s="39"/>
      <c r="N121" s="284">
        <f>BK121</f>
        <v>0</v>
      </c>
      <c r="O121" s="285"/>
      <c r="P121" s="285"/>
      <c r="Q121" s="285"/>
      <c r="R121" s="40"/>
      <c r="T121" s="82"/>
      <c r="U121" s="54"/>
      <c r="V121" s="54"/>
      <c r="W121" s="150">
        <f>W122+W204</f>
        <v>0</v>
      </c>
      <c r="X121" s="54"/>
      <c r="Y121" s="150">
        <f>Y122+Y204</f>
        <v>2.3840082599999999</v>
      </c>
      <c r="Z121" s="54"/>
      <c r="AA121" s="151">
        <f>AA122+AA204</f>
        <v>0</v>
      </c>
      <c r="AT121" s="22" t="s">
        <v>77</v>
      </c>
      <c r="AU121" s="22" t="s">
        <v>129</v>
      </c>
      <c r="BK121" s="152">
        <f>BK122+BK204</f>
        <v>0</v>
      </c>
    </row>
    <row r="122" spans="2:65" s="9" customFormat="1" ht="37.35" customHeight="1">
      <c r="B122" s="153"/>
      <c r="C122" s="154"/>
      <c r="D122" s="155" t="s">
        <v>219</v>
      </c>
      <c r="E122" s="155"/>
      <c r="F122" s="155"/>
      <c r="G122" s="155"/>
      <c r="H122" s="155"/>
      <c r="I122" s="155"/>
      <c r="J122" s="155"/>
      <c r="K122" s="155"/>
      <c r="L122" s="155"/>
      <c r="M122" s="155"/>
      <c r="N122" s="286">
        <f>BK122</f>
        <v>0</v>
      </c>
      <c r="O122" s="264"/>
      <c r="P122" s="264"/>
      <c r="Q122" s="264"/>
      <c r="R122" s="156"/>
      <c r="T122" s="157"/>
      <c r="U122" s="154"/>
      <c r="V122" s="154"/>
      <c r="W122" s="158">
        <f>W123+W147+W154+W167+W202</f>
        <v>0</v>
      </c>
      <c r="X122" s="154"/>
      <c r="Y122" s="158">
        <f>Y123+Y147+Y154+Y167+Y202</f>
        <v>2.3840082599999999</v>
      </c>
      <c r="Z122" s="154"/>
      <c r="AA122" s="159">
        <f>AA123+AA147+AA154+AA167+AA202</f>
        <v>0</v>
      </c>
      <c r="AR122" s="160" t="s">
        <v>86</v>
      </c>
      <c r="AT122" s="161" t="s">
        <v>77</v>
      </c>
      <c r="AU122" s="161" t="s">
        <v>78</v>
      </c>
      <c r="AY122" s="160" t="s">
        <v>156</v>
      </c>
      <c r="BK122" s="162">
        <f>BK123+BK147+BK154+BK167+BK202</f>
        <v>0</v>
      </c>
    </row>
    <row r="123" spans="2:65" s="9" customFormat="1" ht="19.95" customHeight="1">
      <c r="B123" s="153"/>
      <c r="C123" s="154"/>
      <c r="D123" s="163" t="s">
        <v>220</v>
      </c>
      <c r="E123" s="163"/>
      <c r="F123" s="163"/>
      <c r="G123" s="163"/>
      <c r="H123" s="163"/>
      <c r="I123" s="163"/>
      <c r="J123" s="163"/>
      <c r="K123" s="163"/>
      <c r="L123" s="163"/>
      <c r="M123" s="163"/>
      <c r="N123" s="287">
        <f>BK123</f>
        <v>0</v>
      </c>
      <c r="O123" s="288"/>
      <c r="P123" s="288"/>
      <c r="Q123" s="288"/>
      <c r="R123" s="156"/>
      <c r="T123" s="157"/>
      <c r="U123" s="154"/>
      <c r="V123" s="154"/>
      <c r="W123" s="158">
        <f>SUM(W124:W146)</f>
        <v>0</v>
      </c>
      <c r="X123" s="154"/>
      <c r="Y123" s="158">
        <f>SUM(Y124:Y146)</f>
        <v>0</v>
      </c>
      <c r="Z123" s="154"/>
      <c r="AA123" s="159">
        <f>SUM(AA124:AA146)</f>
        <v>0</v>
      </c>
      <c r="AR123" s="160" t="s">
        <v>86</v>
      </c>
      <c r="AT123" s="161" t="s">
        <v>77</v>
      </c>
      <c r="AU123" s="161" t="s">
        <v>86</v>
      </c>
      <c r="AY123" s="160" t="s">
        <v>156</v>
      </c>
      <c r="BK123" s="162">
        <f>SUM(BK124:BK146)</f>
        <v>0</v>
      </c>
    </row>
    <row r="124" spans="2:65" s="1" customFormat="1" ht="34.200000000000003" customHeight="1">
      <c r="B124" s="135"/>
      <c r="C124" s="164" t="s">
        <v>86</v>
      </c>
      <c r="D124" s="164" t="s">
        <v>157</v>
      </c>
      <c r="E124" s="165" t="s">
        <v>609</v>
      </c>
      <c r="F124" s="272" t="s">
        <v>610</v>
      </c>
      <c r="G124" s="272"/>
      <c r="H124" s="272"/>
      <c r="I124" s="272"/>
      <c r="J124" s="166" t="s">
        <v>239</v>
      </c>
      <c r="K124" s="167">
        <v>2.448</v>
      </c>
      <c r="L124" s="273">
        <v>0</v>
      </c>
      <c r="M124" s="273"/>
      <c r="N124" s="274">
        <f>ROUND(L124*K124,2)</f>
        <v>0</v>
      </c>
      <c r="O124" s="274"/>
      <c r="P124" s="274"/>
      <c r="Q124" s="274"/>
      <c r="R124" s="138"/>
      <c r="T124" s="168" t="s">
        <v>5</v>
      </c>
      <c r="U124" s="47" t="s">
        <v>43</v>
      </c>
      <c r="V124" s="39"/>
      <c r="W124" s="169">
        <f>V124*K124</f>
        <v>0</v>
      </c>
      <c r="X124" s="169">
        <v>0</v>
      </c>
      <c r="Y124" s="169">
        <f>X124*K124</f>
        <v>0</v>
      </c>
      <c r="Z124" s="169">
        <v>0</v>
      </c>
      <c r="AA124" s="170">
        <f>Z124*K124</f>
        <v>0</v>
      </c>
      <c r="AR124" s="22" t="s">
        <v>184</v>
      </c>
      <c r="AT124" s="22" t="s">
        <v>157</v>
      </c>
      <c r="AU124" s="22" t="s">
        <v>120</v>
      </c>
      <c r="AY124" s="22" t="s">
        <v>156</v>
      </c>
      <c r="BE124" s="109">
        <f>IF(U124="základní",N124,0)</f>
        <v>0</v>
      </c>
      <c r="BF124" s="109">
        <f>IF(U124="snížená",N124,0)</f>
        <v>0</v>
      </c>
      <c r="BG124" s="109">
        <f>IF(U124="zákl. přenesená",N124,0)</f>
        <v>0</v>
      </c>
      <c r="BH124" s="109">
        <f>IF(U124="sníž. přenesená",N124,0)</f>
        <v>0</v>
      </c>
      <c r="BI124" s="109">
        <f>IF(U124="nulová",N124,0)</f>
        <v>0</v>
      </c>
      <c r="BJ124" s="22" t="s">
        <v>86</v>
      </c>
      <c r="BK124" s="109">
        <f>ROUND(L124*K124,2)</f>
        <v>0</v>
      </c>
      <c r="BL124" s="22" t="s">
        <v>184</v>
      </c>
      <c r="BM124" s="22" t="s">
        <v>611</v>
      </c>
    </row>
    <row r="125" spans="2:65" s="10" customFormat="1" ht="14.4" customHeight="1">
      <c r="B125" s="175"/>
      <c r="C125" s="176"/>
      <c r="D125" s="176"/>
      <c r="E125" s="177" t="s">
        <v>5</v>
      </c>
      <c r="F125" s="278" t="s">
        <v>612</v>
      </c>
      <c r="G125" s="279"/>
      <c r="H125" s="279"/>
      <c r="I125" s="279"/>
      <c r="J125" s="176"/>
      <c r="K125" s="177" t="s">
        <v>5</v>
      </c>
      <c r="L125" s="176"/>
      <c r="M125" s="176"/>
      <c r="N125" s="176"/>
      <c r="O125" s="176"/>
      <c r="P125" s="176"/>
      <c r="Q125" s="176"/>
      <c r="R125" s="178"/>
      <c r="T125" s="179"/>
      <c r="U125" s="176"/>
      <c r="V125" s="176"/>
      <c r="W125" s="176"/>
      <c r="X125" s="176"/>
      <c r="Y125" s="176"/>
      <c r="Z125" s="176"/>
      <c r="AA125" s="180"/>
      <c r="AT125" s="181" t="s">
        <v>169</v>
      </c>
      <c r="AU125" s="181" t="s">
        <v>120</v>
      </c>
      <c r="AV125" s="10" t="s">
        <v>86</v>
      </c>
      <c r="AW125" s="10" t="s">
        <v>35</v>
      </c>
      <c r="AX125" s="10" t="s">
        <v>78</v>
      </c>
      <c r="AY125" s="181" t="s">
        <v>156</v>
      </c>
    </row>
    <row r="126" spans="2:65" s="11" customFormat="1" ht="14.4" customHeight="1">
      <c r="B126" s="182"/>
      <c r="C126" s="183"/>
      <c r="D126" s="183"/>
      <c r="E126" s="184" t="s">
        <v>5</v>
      </c>
      <c r="F126" s="282" t="s">
        <v>613</v>
      </c>
      <c r="G126" s="283"/>
      <c r="H126" s="283"/>
      <c r="I126" s="283"/>
      <c r="J126" s="183"/>
      <c r="K126" s="185">
        <v>1.44</v>
      </c>
      <c r="L126" s="183"/>
      <c r="M126" s="183"/>
      <c r="N126" s="183"/>
      <c r="O126" s="183"/>
      <c r="P126" s="183"/>
      <c r="Q126" s="183"/>
      <c r="R126" s="186"/>
      <c r="T126" s="187"/>
      <c r="U126" s="183"/>
      <c r="V126" s="183"/>
      <c r="W126" s="183"/>
      <c r="X126" s="183"/>
      <c r="Y126" s="183"/>
      <c r="Z126" s="183"/>
      <c r="AA126" s="188"/>
      <c r="AT126" s="189" t="s">
        <v>169</v>
      </c>
      <c r="AU126" s="189" t="s">
        <v>120</v>
      </c>
      <c r="AV126" s="11" t="s">
        <v>120</v>
      </c>
      <c r="AW126" s="11" t="s">
        <v>35</v>
      </c>
      <c r="AX126" s="11" t="s">
        <v>78</v>
      </c>
      <c r="AY126" s="189" t="s">
        <v>156</v>
      </c>
    </row>
    <row r="127" spans="2:65" s="11" customFormat="1" ht="14.4" customHeight="1">
      <c r="B127" s="182"/>
      <c r="C127" s="183"/>
      <c r="D127" s="183"/>
      <c r="E127" s="184" t="s">
        <v>5</v>
      </c>
      <c r="F127" s="282" t="s">
        <v>614</v>
      </c>
      <c r="G127" s="283"/>
      <c r="H127" s="283"/>
      <c r="I127" s="283"/>
      <c r="J127" s="183"/>
      <c r="K127" s="185">
        <v>1.008</v>
      </c>
      <c r="L127" s="183"/>
      <c r="M127" s="183"/>
      <c r="N127" s="183"/>
      <c r="O127" s="183"/>
      <c r="P127" s="183"/>
      <c r="Q127" s="183"/>
      <c r="R127" s="186"/>
      <c r="T127" s="187"/>
      <c r="U127" s="183"/>
      <c r="V127" s="183"/>
      <c r="W127" s="183"/>
      <c r="X127" s="183"/>
      <c r="Y127" s="183"/>
      <c r="Z127" s="183"/>
      <c r="AA127" s="188"/>
      <c r="AT127" s="189" t="s">
        <v>169</v>
      </c>
      <c r="AU127" s="189" t="s">
        <v>120</v>
      </c>
      <c r="AV127" s="11" t="s">
        <v>120</v>
      </c>
      <c r="AW127" s="11" t="s">
        <v>35</v>
      </c>
      <c r="AX127" s="11" t="s">
        <v>78</v>
      </c>
      <c r="AY127" s="189" t="s">
        <v>156</v>
      </c>
    </row>
    <row r="128" spans="2:65" s="10" customFormat="1" ht="14.4" customHeight="1">
      <c r="B128" s="175"/>
      <c r="C128" s="176"/>
      <c r="D128" s="176"/>
      <c r="E128" s="177" t="s">
        <v>5</v>
      </c>
      <c r="F128" s="280" t="s">
        <v>615</v>
      </c>
      <c r="G128" s="281"/>
      <c r="H128" s="281"/>
      <c r="I128" s="281"/>
      <c r="J128" s="176"/>
      <c r="K128" s="177" t="s">
        <v>5</v>
      </c>
      <c r="L128" s="176"/>
      <c r="M128" s="176"/>
      <c r="N128" s="176"/>
      <c r="O128" s="176"/>
      <c r="P128" s="176"/>
      <c r="Q128" s="176"/>
      <c r="R128" s="178"/>
      <c r="T128" s="179"/>
      <c r="U128" s="176"/>
      <c r="V128" s="176"/>
      <c r="W128" s="176"/>
      <c r="X128" s="176"/>
      <c r="Y128" s="176"/>
      <c r="Z128" s="176"/>
      <c r="AA128" s="180"/>
      <c r="AT128" s="181" t="s">
        <v>169</v>
      </c>
      <c r="AU128" s="181" t="s">
        <v>120</v>
      </c>
      <c r="AV128" s="10" t="s">
        <v>86</v>
      </c>
      <c r="AW128" s="10" t="s">
        <v>35</v>
      </c>
      <c r="AX128" s="10" t="s">
        <v>78</v>
      </c>
      <c r="AY128" s="181" t="s">
        <v>156</v>
      </c>
    </row>
    <row r="129" spans="2:65" s="12" customFormat="1" ht="14.4" customHeight="1">
      <c r="B129" s="191"/>
      <c r="C129" s="192"/>
      <c r="D129" s="192"/>
      <c r="E129" s="193" t="s">
        <v>5</v>
      </c>
      <c r="F129" s="294" t="s">
        <v>265</v>
      </c>
      <c r="G129" s="295"/>
      <c r="H129" s="295"/>
      <c r="I129" s="295"/>
      <c r="J129" s="192"/>
      <c r="K129" s="194">
        <v>2.448</v>
      </c>
      <c r="L129" s="192"/>
      <c r="M129" s="192"/>
      <c r="N129" s="192"/>
      <c r="O129" s="192"/>
      <c r="P129" s="192"/>
      <c r="Q129" s="192"/>
      <c r="R129" s="195"/>
      <c r="T129" s="196"/>
      <c r="U129" s="192"/>
      <c r="V129" s="192"/>
      <c r="W129" s="192"/>
      <c r="X129" s="192"/>
      <c r="Y129" s="192"/>
      <c r="Z129" s="192"/>
      <c r="AA129" s="197"/>
      <c r="AT129" s="198" t="s">
        <v>169</v>
      </c>
      <c r="AU129" s="198" t="s">
        <v>120</v>
      </c>
      <c r="AV129" s="12" t="s">
        <v>184</v>
      </c>
      <c r="AW129" s="12" t="s">
        <v>35</v>
      </c>
      <c r="AX129" s="12" t="s">
        <v>86</v>
      </c>
      <c r="AY129" s="198" t="s">
        <v>156</v>
      </c>
    </row>
    <row r="130" spans="2:65" s="1" customFormat="1" ht="34.200000000000003" customHeight="1">
      <c r="B130" s="135"/>
      <c r="C130" s="164" t="s">
        <v>120</v>
      </c>
      <c r="D130" s="164" t="s">
        <v>157</v>
      </c>
      <c r="E130" s="165" t="s">
        <v>616</v>
      </c>
      <c r="F130" s="272" t="s">
        <v>617</v>
      </c>
      <c r="G130" s="272"/>
      <c r="H130" s="272"/>
      <c r="I130" s="272"/>
      <c r="J130" s="166" t="s">
        <v>239</v>
      </c>
      <c r="K130" s="167">
        <v>0.48599999999999999</v>
      </c>
      <c r="L130" s="273">
        <v>0</v>
      </c>
      <c r="M130" s="273"/>
      <c r="N130" s="274">
        <f>ROUND(L130*K130,2)</f>
        <v>0</v>
      </c>
      <c r="O130" s="274"/>
      <c r="P130" s="274"/>
      <c r="Q130" s="274"/>
      <c r="R130" s="138"/>
      <c r="T130" s="168" t="s">
        <v>5</v>
      </c>
      <c r="U130" s="47" t="s">
        <v>43</v>
      </c>
      <c r="V130" s="39"/>
      <c r="W130" s="169">
        <f>V130*K130</f>
        <v>0</v>
      </c>
      <c r="X130" s="169">
        <v>0</v>
      </c>
      <c r="Y130" s="169">
        <f>X130*K130</f>
        <v>0</v>
      </c>
      <c r="Z130" s="169">
        <v>0</v>
      </c>
      <c r="AA130" s="170">
        <f>Z130*K130</f>
        <v>0</v>
      </c>
      <c r="AR130" s="22" t="s">
        <v>184</v>
      </c>
      <c r="AT130" s="22" t="s">
        <v>157</v>
      </c>
      <c r="AU130" s="22" t="s">
        <v>120</v>
      </c>
      <c r="AY130" s="22" t="s">
        <v>156</v>
      </c>
      <c r="BE130" s="109">
        <f>IF(U130="základní",N130,0)</f>
        <v>0</v>
      </c>
      <c r="BF130" s="109">
        <f>IF(U130="snížená",N130,0)</f>
        <v>0</v>
      </c>
      <c r="BG130" s="109">
        <f>IF(U130="zákl. přenesená",N130,0)</f>
        <v>0</v>
      </c>
      <c r="BH130" s="109">
        <f>IF(U130="sníž. přenesená",N130,0)</f>
        <v>0</v>
      </c>
      <c r="BI130" s="109">
        <f>IF(U130="nulová",N130,0)</f>
        <v>0</v>
      </c>
      <c r="BJ130" s="22" t="s">
        <v>86</v>
      </c>
      <c r="BK130" s="109">
        <f>ROUND(L130*K130,2)</f>
        <v>0</v>
      </c>
      <c r="BL130" s="22" t="s">
        <v>184</v>
      </c>
      <c r="BM130" s="22" t="s">
        <v>618</v>
      </c>
    </row>
    <row r="131" spans="2:65" s="10" customFormat="1" ht="14.4" customHeight="1">
      <c r="B131" s="175"/>
      <c r="C131" s="176"/>
      <c r="D131" s="176"/>
      <c r="E131" s="177" t="s">
        <v>5</v>
      </c>
      <c r="F131" s="278" t="s">
        <v>619</v>
      </c>
      <c r="G131" s="279"/>
      <c r="H131" s="279"/>
      <c r="I131" s="279"/>
      <c r="J131" s="176"/>
      <c r="K131" s="177" t="s">
        <v>5</v>
      </c>
      <c r="L131" s="176"/>
      <c r="M131" s="176"/>
      <c r="N131" s="176"/>
      <c r="O131" s="176"/>
      <c r="P131" s="176"/>
      <c r="Q131" s="176"/>
      <c r="R131" s="178"/>
      <c r="T131" s="179"/>
      <c r="U131" s="176"/>
      <c r="V131" s="176"/>
      <c r="W131" s="176"/>
      <c r="X131" s="176"/>
      <c r="Y131" s="176"/>
      <c r="Z131" s="176"/>
      <c r="AA131" s="180"/>
      <c r="AT131" s="181" t="s">
        <v>169</v>
      </c>
      <c r="AU131" s="181" t="s">
        <v>120</v>
      </c>
      <c r="AV131" s="10" t="s">
        <v>86</v>
      </c>
      <c r="AW131" s="10" t="s">
        <v>35</v>
      </c>
      <c r="AX131" s="10" t="s">
        <v>78</v>
      </c>
      <c r="AY131" s="181" t="s">
        <v>156</v>
      </c>
    </row>
    <row r="132" spans="2:65" s="11" customFormat="1" ht="14.4" customHeight="1">
      <c r="B132" s="182"/>
      <c r="C132" s="183"/>
      <c r="D132" s="183"/>
      <c r="E132" s="184" t="s">
        <v>5</v>
      </c>
      <c r="F132" s="282" t="s">
        <v>620</v>
      </c>
      <c r="G132" s="283"/>
      <c r="H132" s="283"/>
      <c r="I132" s="283"/>
      <c r="J132" s="183"/>
      <c r="K132" s="185">
        <v>0.48599999999999999</v>
      </c>
      <c r="L132" s="183"/>
      <c r="M132" s="183"/>
      <c r="N132" s="183"/>
      <c r="O132" s="183"/>
      <c r="P132" s="183"/>
      <c r="Q132" s="183"/>
      <c r="R132" s="186"/>
      <c r="T132" s="187"/>
      <c r="U132" s="183"/>
      <c r="V132" s="183"/>
      <c r="W132" s="183"/>
      <c r="X132" s="183"/>
      <c r="Y132" s="183"/>
      <c r="Z132" s="183"/>
      <c r="AA132" s="188"/>
      <c r="AT132" s="189" t="s">
        <v>169</v>
      </c>
      <c r="AU132" s="189" t="s">
        <v>120</v>
      </c>
      <c r="AV132" s="11" t="s">
        <v>120</v>
      </c>
      <c r="AW132" s="11" t="s">
        <v>35</v>
      </c>
      <c r="AX132" s="11" t="s">
        <v>86</v>
      </c>
      <c r="AY132" s="189" t="s">
        <v>156</v>
      </c>
    </row>
    <row r="133" spans="2:65" s="1" customFormat="1" ht="34.200000000000003" customHeight="1">
      <c r="B133" s="135"/>
      <c r="C133" s="164" t="s">
        <v>155</v>
      </c>
      <c r="D133" s="164" t="s">
        <v>157</v>
      </c>
      <c r="E133" s="165" t="s">
        <v>514</v>
      </c>
      <c r="F133" s="272" t="s">
        <v>515</v>
      </c>
      <c r="G133" s="272"/>
      <c r="H133" s="272"/>
      <c r="I133" s="272"/>
      <c r="J133" s="166" t="s">
        <v>239</v>
      </c>
      <c r="K133" s="167">
        <v>1.819</v>
      </c>
      <c r="L133" s="273">
        <v>0</v>
      </c>
      <c r="M133" s="273"/>
      <c r="N133" s="274">
        <f>ROUND(L133*K133,2)</f>
        <v>0</v>
      </c>
      <c r="O133" s="274"/>
      <c r="P133" s="274"/>
      <c r="Q133" s="274"/>
      <c r="R133" s="138"/>
      <c r="T133" s="168" t="s">
        <v>5</v>
      </c>
      <c r="U133" s="47" t="s">
        <v>43</v>
      </c>
      <c r="V133" s="39"/>
      <c r="W133" s="169">
        <f>V133*K133</f>
        <v>0</v>
      </c>
      <c r="X133" s="169">
        <v>0</v>
      </c>
      <c r="Y133" s="169">
        <f>X133*K133</f>
        <v>0</v>
      </c>
      <c r="Z133" s="169">
        <v>0</v>
      </c>
      <c r="AA133" s="170">
        <f>Z133*K133</f>
        <v>0</v>
      </c>
      <c r="AR133" s="22" t="s">
        <v>184</v>
      </c>
      <c r="AT133" s="22" t="s">
        <v>157</v>
      </c>
      <c r="AU133" s="22" t="s">
        <v>120</v>
      </c>
      <c r="AY133" s="22" t="s">
        <v>156</v>
      </c>
      <c r="BE133" s="109">
        <f>IF(U133="základní",N133,0)</f>
        <v>0</v>
      </c>
      <c r="BF133" s="109">
        <f>IF(U133="snížená",N133,0)</f>
        <v>0</v>
      </c>
      <c r="BG133" s="109">
        <f>IF(U133="zákl. přenesená",N133,0)</f>
        <v>0</v>
      </c>
      <c r="BH133" s="109">
        <f>IF(U133="sníž. přenesená",N133,0)</f>
        <v>0</v>
      </c>
      <c r="BI133" s="109">
        <f>IF(U133="nulová",N133,0)</f>
        <v>0</v>
      </c>
      <c r="BJ133" s="22" t="s">
        <v>86</v>
      </c>
      <c r="BK133" s="109">
        <f>ROUND(L133*K133,2)</f>
        <v>0</v>
      </c>
      <c r="BL133" s="22" t="s">
        <v>184</v>
      </c>
      <c r="BM133" s="22" t="s">
        <v>621</v>
      </c>
    </row>
    <row r="134" spans="2:65" s="11" customFormat="1" ht="14.4" customHeight="1">
      <c r="B134" s="182"/>
      <c r="C134" s="183"/>
      <c r="D134" s="183"/>
      <c r="E134" s="184" t="s">
        <v>5</v>
      </c>
      <c r="F134" s="292" t="s">
        <v>622</v>
      </c>
      <c r="G134" s="293"/>
      <c r="H134" s="293"/>
      <c r="I134" s="293"/>
      <c r="J134" s="183"/>
      <c r="K134" s="185">
        <v>1.819</v>
      </c>
      <c r="L134" s="183"/>
      <c r="M134" s="183"/>
      <c r="N134" s="183"/>
      <c r="O134" s="183"/>
      <c r="P134" s="183"/>
      <c r="Q134" s="183"/>
      <c r="R134" s="186"/>
      <c r="T134" s="187"/>
      <c r="U134" s="183"/>
      <c r="V134" s="183"/>
      <c r="W134" s="183"/>
      <c r="X134" s="183"/>
      <c r="Y134" s="183"/>
      <c r="Z134" s="183"/>
      <c r="AA134" s="188"/>
      <c r="AT134" s="189" t="s">
        <v>169</v>
      </c>
      <c r="AU134" s="189" t="s">
        <v>120</v>
      </c>
      <c r="AV134" s="11" t="s">
        <v>120</v>
      </c>
      <c r="AW134" s="11" t="s">
        <v>35</v>
      </c>
      <c r="AX134" s="11" t="s">
        <v>86</v>
      </c>
      <c r="AY134" s="189" t="s">
        <v>156</v>
      </c>
    </row>
    <row r="135" spans="2:65" s="1" customFormat="1" ht="34.200000000000003" customHeight="1">
      <c r="B135" s="135"/>
      <c r="C135" s="164" t="s">
        <v>184</v>
      </c>
      <c r="D135" s="164" t="s">
        <v>157</v>
      </c>
      <c r="E135" s="165" t="s">
        <v>242</v>
      </c>
      <c r="F135" s="272" t="s">
        <v>243</v>
      </c>
      <c r="G135" s="272"/>
      <c r="H135" s="272"/>
      <c r="I135" s="272"/>
      <c r="J135" s="166" t="s">
        <v>239</v>
      </c>
      <c r="K135" s="167">
        <v>2.9340000000000002</v>
      </c>
      <c r="L135" s="273">
        <v>0</v>
      </c>
      <c r="M135" s="273"/>
      <c r="N135" s="274">
        <f>ROUND(L135*K135,2)</f>
        <v>0</v>
      </c>
      <c r="O135" s="274"/>
      <c r="P135" s="274"/>
      <c r="Q135" s="274"/>
      <c r="R135" s="138"/>
      <c r="T135" s="168" t="s">
        <v>5</v>
      </c>
      <c r="U135" s="47" t="s">
        <v>43</v>
      </c>
      <c r="V135" s="39"/>
      <c r="W135" s="169">
        <f>V135*K135</f>
        <v>0</v>
      </c>
      <c r="X135" s="169">
        <v>0</v>
      </c>
      <c r="Y135" s="169">
        <f>X135*K135</f>
        <v>0</v>
      </c>
      <c r="Z135" s="169">
        <v>0</v>
      </c>
      <c r="AA135" s="170">
        <f>Z135*K135</f>
        <v>0</v>
      </c>
      <c r="AR135" s="22" t="s">
        <v>184</v>
      </c>
      <c r="AT135" s="22" t="s">
        <v>157</v>
      </c>
      <c r="AU135" s="22" t="s">
        <v>120</v>
      </c>
      <c r="AY135" s="22" t="s">
        <v>156</v>
      </c>
      <c r="BE135" s="109">
        <f>IF(U135="základní",N135,0)</f>
        <v>0</v>
      </c>
      <c r="BF135" s="109">
        <f>IF(U135="snížená",N135,0)</f>
        <v>0</v>
      </c>
      <c r="BG135" s="109">
        <f>IF(U135="zákl. přenesená",N135,0)</f>
        <v>0</v>
      </c>
      <c r="BH135" s="109">
        <f>IF(U135="sníž. přenesená",N135,0)</f>
        <v>0</v>
      </c>
      <c r="BI135" s="109">
        <f>IF(U135="nulová",N135,0)</f>
        <v>0</v>
      </c>
      <c r="BJ135" s="22" t="s">
        <v>86</v>
      </c>
      <c r="BK135" s="109">
        <f>ROUND(L135*K135,2)</f>
        <v>0</v>
      </c>
      <c r="BL135" s="22" t="s">
        <v>184</v>
      </c>
      <c r="BM135" s="22" t="s">
        <v>623</v>
      </c>
    </row>
    <row r="136" spans="2:65" s="11" customFormat="1" ht="14.4" customHeight="1">
      <c r="B136" s="182"/>
      <c r="C136" s="183"/>
      <c r="D136" s="183"/>
      <c r="E136" s="184" t="s">
        <v>5</v>
      </c>
      <c r="F136" s="292" t="s">
        <v>624</v>
      </c>
      <c r="G136" s="293"/>
      <c r="H136" s="293"/>
      <c r="I136" s="293"/>
      <c r="J136" s="183"/>
      <c r="K136" s="185">
        <v>2.9340000000000002</v>
      </c>
      <c r="L136" s="183"/>
      <c r="M136" s="183"/>
      <c r="N136" s="183"/>
      <c r="O136" s="183"/>
      <c r="P136" s="183"/>
      <c r="Q136" s="183"/>
      <c r="R136" s="186"/>
      <c r="T136" s="187"/>
      <c r="U136" s="183"/>
      <c r="V136" s="183"/>
      <c r="W136" s="183"/>
      <c r="X136" s="183"/>
      <c r="Y136" s="183"/>
      <c r="Z136" s="183"/>
      <c r="AA136" s="188"/>
      <c r="AT136" s="189" t="s">
        <v>169</v>
      </c>
      <c r="AU136" s="189" t="s">
        <v>120</v>
      </c>
      <c r="AV136" s="11" t="s">
        <v>120</v>
      </c>
      <c r="AW136" s="11" t="s">
        <v>35</v>
      </c>
      <c r="AX136" s="11" t="s">
        <v>86</v>
      </c>
      <c r="AY136" s="189" t="s">
        <v>156</v>
      </c>
    </row>
    <row r="137" spans="2:65" s="1" customFormat="1" ht="22.8" customHeight="1">
      <c r="B137" s="135"/>
      <c r="C137" s="164" t="s">
        <v>188</v>
      </c>
      <c r="D137" s="164" t="s">
        <v>157</v>
      </c>
      <c r="E137" s="165" t="s">
        <v>525</v>
      </c>
      <c r="F137" s="272" t="s">
        <v>526</v>
      </c>
      <c r="G137" s="272"/>
      <c r="H137" s="272"/>
      <c r="I137" s="272"/>
      <c r="J137" s="166" t="s">
        <v>239</v>
      </c>
      <c r="K137" s="167">
        <v>1.819</v>
      </c>
      <c r="L137" s="273">
        <v>0</v>
      </c>
      <c r="M137" s="273"/>
      <c r="N137" s="274">
        <f>ROUND(L137*K137,2)</f>
        <v>0</v>
      </c>
      <c r="O137" s="274"/>
      <c r="P137" s="274"/>
      <c r="Q137" s="274"/>
      <c r="R137" s="138"/>
      <c r="T137" s="168" t="s">
        <v>5</v>
      </c>
      <c r="U137" s="47" t="s">
        <v>43</v>
      </c>
      <c r="V137" s="39"/>
      <c r="W137" s="169">
        <f>V137*K137</f>
        <v>0</v>
      </c>
      <c r="X137" s="169">
        <v>0</v>
      </c>
      <c r="Y137" s="169">
        <f>X137*K137</f>
        <v>0</v>
      </c>
      <c r="Z137" s="169">
        <v>0</v>
      </c>
      <c r="AA137" s="170">
        <f>Z137*K137</f>
        <v>0</v>
      </c>
      <c r="AR137" s="22" t="s">
        <v>184</v>
      </c>
      <c r="AT137" s="22" t="s">
        <v>157</v>
      </c>
      <c r="AU137" s="22" t="s">
        <v>120</v>
      </c>
      <c r="AY137" s="22" t="s">
        <v>156</v>
      </c>
      <c r="BE137" s="109">
        <f>IF(U137="základní",N137,0)</f>
        <v>0</v>
      </c>
      <c r="BF137" s="109">
        <f>IF(U137="snížená",N137,0)</f>
        <v>0</v>
      </c>
      <c r="BG137" s="109">
        <f>IF(U137="zákl. přenesená",N137,0)</f>
        <v>0</v>
      </c>
      <c r="BH137" s="109">
        <f>IF(U137="sníž. přenesená",N137,0)</f>
        <v>0</v>
      </c>
      <c r="BI137" s="109">
        <f>IF(U137="nulová",N137,0)</f>
        <v>0</v>
      </c>
      <c r="BJ137" s="22" t="s">
        <v>86</v>
      </c>
      <c r="BK137" s="109">
        <f>ROUND(L137*K137,2)</f>
        <v>0</v>
      </c>
      <c r="BL137" s="22" t="s">
        <v>184</v>
      </c>
      <c r="BM137" s="22" t="s">
        <v>625</v>
      </c>
    </row>
    <row r="138" spans="2:65" s="11" customFormat="1" ht="14.4" customHeight="1">
      <c r="B138" s="182"/>
      <c r="C138" s="183"/>
      <c r="D138" s="183"/>
      <c r="E138" s="184" t="s">
        <v>5</v>
      </c>
      <c r="F138" s="292" t="s">
        <v>622</v>
      </c>
      <c r="G138" s="293"/>
      <c r="H138" s="293"/>
      <c r="I138" s="293"/>
      <c r="J138" s="183"/>
      <c r="K138" s="185">
        <v>1.819</v>
      </c>
      <c r="L138" s="183"/>
      <c r="M138" s="183"/>
      <c r="N138" s="183"/>
      <c r="O138" s="183"/>
      <c r="P138" s="183"/>
      <c r="Q138" s="183"/>
      <c r="R138" s="186"/>
      <c r="T138" s="187"/>
      <c r="U138" s="183"/>
      <c r="V138" s="183"/>
      <c r="W138" s="183"/>
      <c r="X138" s="183"/>
      <c r="Y138" s="183"/>
      <c r="Z138" s="183"/>
      <c r="AA138" s="188"/>
      <c r="AT138" s="189" t="s">
        <v>169</v>
      </c>
      <c r="AU138" s="189" t="s">
        <v>120</v>
      </c>
      <c r="AV138" s="11" t="s">
        <v>120</v>
      </c>
      <c r="AW138" s="11" t="s">
        <v>35</v>
      </c>
      <c r="AX138" s="11" t="s">
        <v>86</v>
      </c>
      <c r="AY138" s="189" t="s">
        <v>156</v>
      </c>
    </row>
    <row r="139" spans="2:65" s="1" customFormat="1" ht="34.200000000000003" customHeight="1">
      <c r="B139" s="135"/>
      <c r="C139" s="164" t="s">
        <v>192</v>
      </c>
      <c r="D139" s="164" t="s">
        <v>157</v>
      </c>
      <c r="E139" s="165" t="s">
        <v>626</v>
      </c>
      <c r="F139" s="272" t="s">
        <v>627</v>
      </c>
      <c r="G139" s="272"/>
      <c r="H139" s="272"/>
      <c r="I139" s="272"/>
      <c r="J139" s="166" t="s">
        <v>239</v>
      </c>
      <c r="K139" s="167">
        <v>1.819</v>
      </c>
      <c r="L139" s="273">
        <v>0</v>
      </c>
      <c r="M139" s="273"/>
      <c r="N139" s="274">
        <f>ROUND(L139*K139,2)</f>
        <v>0</v>
      </c>
      <c r="O139" s="274"/>
      <c r="P139" s="274"/>
      <c r="Q139" s="274"/>
      <c r="R139" s="138"/>
      <c r="T139" s="168" t="s">
        <v>5</v>
      </c>
      <c r="U139" s="47" t="s">
        <v>43</v>
      </c>
      <c r="V139" s="39"/>
      <c r="W139" s="169">
        <f>V139*K139</f>
        <v>0</v>
      </c>
      <c r="X139" s="169">
        <v>0</v>
      </c>
      <c r="Y139" s="169">
        <f>X139*K139</f>
        <v>0</v>
      </c>
      <c r="Z139" s="169">
        <v>0</v>
      </c>
      <c r="AA139" s="170">
        <f>Z139*K139</f>
        <v>0</v>
      </c>
      <c r="AR139" s="22" t="s">
        <v>184</v>
      </c>
      <c r="AT139" s="22" t="s">
        <v>157</v>
      </c>
      <c r="AU139" s="22" t="s">
        <v>120</v>
      </c>
      <c r="AY139" s="22" t="s">
        <v>156</v>
      </c>
      <c r="BE139" s="109">
        <f>IF(U139="základní",N139,0)</f>
        <v>0</v>
      </c>
      <c r="BF139" s="109">
        <f>IF(U139="snížená",N139,0)</f>
        <v>0</v>
      </c>
      <c r="BG139" s="109">
        <f>IF(U139="zákl. přenesená",N139,0)</f>
        <v>0</v>
      </c>
      <c r="BH139" s="109">
        <f>IF(U139="sníž. přenesená",N139,0)</f>
        <v>0</v>
      </c>
      <c r="BI139" s="109">
        <f>IF(U139="nulová",N139,0)</f>
        <v>0</v>
      </c>
      <c r="BJ139" s="22" t="s">
        <v>86</v>
      </c>
      <c r="BK139" s="109">
        <f>ROUND(L139*K139,2)</f>
        <v>0</v>
      </c>
      <c r="BL139" s="22" t="s">
        <v>184</v>
      </c>
      <c r="BM139" s="22" t="s">
        <v>628</v>
      </c>
    </row>
    <row r="140" spans="2:65" s="10" customFormat="1" ht="14.4" customHeight="1">
      <c r="B140" s="175"/>
      <c r="C140" s="176"/>
      <c r="D140" s="176"/>
      <c r="E140" s="177" t="s">
        <v>5</v>
      </c>
      <c r="F140" s="278" t="s">
        <v>612</v>
      </c>
      <c r="G140" s="279"/>
      <c r="H140" s="279"/>
      <c r="I140" s="279"/>
      <c r="J140" s="176"/>
      <c r="K140" s="177" t="s">
        <v>5</v>
      </c>
      <c r="L140" s="176"/>
      <c r="M140" s="176"/>
      <c r="N140" s="176"/>
      <c r="O140" s="176"/>
      <c r="P140" s="176"/>
      <c r="Q140" s="176"/>
      <c r="R140" s="178"/>
      <c r="T140" s="179"/>
      <c r="U140" s="176"/>
      <c r="V140" s="176"/>
      <c r="W140" s="176"/>
      <c r="X140" s="176"/>
      <c r="Y140" s="176"/>
      <c r="Z140" s="176"/>
      <c r="AA140" s="180"/>
      <c r="AT140" s="181" t="s">
        <v>169</v>
      </c>
      <c r="AU140" s="181" t="s">
        <v>120</v>
      </c>
      <c r="AV140" s="10" t="s">
        <v>86</v>
      </c>
      <c r="AW140" s="10" t="s">
        <v>35</v>
      </c>
      <c r="AX140" s="10" t="s">
        <v>78</v>
      </c>
      <c r="AY140" s="181" t="s">
        <v>156</v>
      </c>
    </row>
    <row r="141" spans="2:65" s="11" customFormat="1" ht="14.4" customHeight="1">
      <c r="B141" s="182"/>
      <c r="C141" s="183"/>
      <c r="D141" s="183"/>
      <c r="E141" s="184" t="s">
        <v>5</v>
      </c>
      <c r="F141" s="282" t="s">
        <v>629</v>
      </c>
      <c r="G141" s="283"/>
      <c r="H141" s="283"/>
      <c r="I141" s="283"/>
      <c r="J141" s="183"/>
      <c r="K141" s="185">
        <v>1.012</v>
      </c>
      <c r="L141" s="183"/>
      <c r="M141" s="183"/>
      <c r="N141" s="183"/>
      <c r="O141" s="183"/>
      <c r="P141" s="183"/>
      <c r="Q141" s="183"/>
      <c r="R141" s="186"/>
      <c r="T141" s="187"/>
      <c r="U141" s="183"/>
      <c r="V141" s="183"/>
      <c r="W141" s="183"/>
      <c r="X141" s="183"/>
      <c r="Y141" s="183"/>
      <c r="Z141" s="183"/>
      <c r="AA141" s="188"/>
      <c r="AT141" s="189" t="s">
        <v>169</v>
      </c>
      <c r="AU141" s="189" t="s">
        <v>120</v>
      </c>
      <c r="AV141" s="11" t="s">
        <v>120</v>
      </c>
      <c r="AW141" s="11" t="s">
        <v>35</v>
      </c>
      <c r="AX141" s="11" t="s">
        <v>78</v>
      </c>
      <c r="AY141" s="189" t="s">
        <v>156</v>
      </c>
    </row>
    <row r="142" spans="2:65" s="11" customFormat="1" ht="22.8" customHeight="1">
      <c r="B142" s="182"/>
      <c r="C142" s="183"/>
      <c r="D142" s="183"/>
      <c r="E142" s="184" t="s">
        <v>5</v>
      </c>
      <c r="F142" s="282" t="s">
        <v>630</v>
      </c>
      <c r="G142" s="283"/>
      <c r="H142" s="283"/>
      <c r="I142" s="283"/>
      <c r="J142" s="183"/>
      <c r="K142" s="185">
        <v>0.80700000000000005</v>
      </c>
      <c r="L142" s="183"/>
      <c r="M142" s="183"/>
      <c r="N142" s="183"/>
      <c r="O142" s="183"/>
      <c r="P142" s="183"/>
      <c r="Q142" s="183"/>
      <c r="R142" s="186"/>
      <c r="T142" s="187"/>
      <c r="U142" s="183"/>
      <c r="V142" s="183"/>
      <c r="W142" s="183"/>
      <c r="X142" s="183"/>
      <c r="Y142" s="183"/>
      <c r="Z142" s="183"/>
      <c r="AA142" s="188"/>
      <c r="AT142" s="189" t="s">
        <v>169</v>
      </c>
      <c r="AU142" s="189" t="s">
        <v>120</v>
      </c>
      <c r="AV142" s="11" t="s">
        <v>120</v>
      </c>
      <c r="AW142" s="11" t="s">
        <v>35</v>
      </c>
      <c r="AX142" s="11" t="s">
        <v>78</v>
      </c>
      <c r="AY142" s="189" t="s">
        <v>156</v>
      </c>
    </row>
    <row r="143" spans="2:65" s="10" customFormat="1" ht="14.4" customHeight="1">
      <c r="B143" s="175"/>
      <c r="C143" s="176"/>
      <c r="D143" s="176"/>
      <c r="E143" s="177" t="s">
        <v>5</v>
      </c>
      <c r="F143" s="280" t="s">
        <v>615</v>
      </c>
      <c r="G143" s="281"/>
      <c r="H143" s="281"/>
      <c r="I143" s="281"/>
      <c r="J143" s="176"/>
      <c r="K143" s="177" t="s">
        <v>5</v>
      </c>
      <c r="L143" s="176"/>
      <c r="M143" s="176"/>
      <c r="N143" s="176"/>
      <c r="O143" s="176"/>
      <c r="P143" s="176"/>
      <c r="Q143" s="176"/>
      <c r="R143" s="178"/>
      <c r="T143" s="179"/>
      <c r="U143" s="176"/>
      <c r="V143" s="176"/>
      <c r="W143" s="176"/>
      <c r="X143" s="176"/>
      <c r="Y143" s="176"/>
      <c r="Z143" s="176"/>
      <c r="AA143" s="180"/>
      <c r="AT143" s="181" t="s">
        <v>169</v>
      </c>
      <c r="AU143" s="181" t="s">
        <v>120</v>
      </c>
      <c r="AV143" s="10" t="s">
        <v>86</v>
      </c>
      <c r="AW143" s="10" t="s">
        <v>35</v>
      </c>
      <c r="AX143" s="10" t="s">
        <v>78</v>
      </c>
      <c r="AY143" s="181" t="s">
        <v>156</v>
      </c>
    </row>
    <row r="144" spans="2:65" s="12" customFormat="1" ht="14.4" customHeight="1">
      <c r="B144" s="191"/>
      <c r="C144" s="192"/>
      <c r="D144" s="192"/>
      <c r="E144" s="193" t="s">
        <v>5</v>
      </c>
      <c r="F144" s="294" t="s">
        <v>265</v>
      </c>
      <c r="G144" s="295"/>
      <c r="H144" s="295"/>
      <c r="I144" s="295"/>
      <c r="J144" s="192"/>
      <c r="K144" s="194">
        <v>1.819</v>
      </c>
      <c r="L144" s="192"/>
      <c r="M144" s="192"/>
      <c r="N144" s="192"/>
      <c r="O144" s="192"/>
      <c r="P144" s="192"/>
      <c r="Q144" s="192"/>
      <c r="R144" s="195"/>
      <c r="T144" s="196"/>
      <c r="U144" s="192"/>
      <c r="V144" s="192"/>
      <c r="W144" s="192"/>
      <c r="X144" s="192"/>
      <c r="Y144" s="192"/>
      <c r="Z144" s="192"/>
      <c r="AA144" s="197"/>
      <c r="AT144" s="198" t="s">
        <v>169</v>
      </c>
      <c r="AU144" s="198" t="s">
        <v>120</v>
      </c>
      <c r="AV144" s="12" t="s">
        <v>184</v>
      </c>
      <c r="AW144" s="12" t="s">
        <v>35</v>
      </c>
      <c r="AX144" s="12" t="s">
        <v>86</v>
      </c>
      <c r="AY144" s="198" t="s">
        <v>156</v>
      </c>
    </row>
    <row r="145" spans="2:65" s="1" customFormat="1" ht="22.8" customHeight="1">
      <c r="B145" s="135"/>
      <c r="C145" s="171" t="s">
        <v>196</v>
      </c>
      <c r="D145" s="171" t="s">
        <v>162</v>
      </c>
      <c r="E145" s="172" t="s">
        <v>631</v>
      </c>
      <c r="F145" s="275" t="s">
        <v>632</v>
      </c>
      <c r="G145" s="275"/>
      <c r="H145" s="275"/>
      <c r="I145" s="275"/>
      <c r="J145" s="173" t="s">
        <v>305</v>
      </c>
      <c r="K145" s="174">
        <v>3.4380000000000002</v>
      </c>
      <c r="L145" s="276">
        <v>0</v>
      </c>
      <c r="M145" s="276"/>
      <c r="N145" s="277">
        <f>ROUND(L145*K145,2)</f>
        <v>0</v>
      </c>
      <c r="O145" s="274"/>
      <c r="P145" s="274"/>
      <c r="Q145" s="274"/>
      <c r="R145" s="138"/>
      <c r="T145" s="168" t="s">
        <v>5</v>
      </c>
      <c r="U145" s="47" t="s">
        <v>43</v>
      </c>
      <c r="V145" s="39"/>
      <c r="W145" s="169">
        <f>V145*K145</f>
        <v>0</v>
      </c>
      <c r="X145" s="169">
        <v>0</v>
      </c>
      <c r="Y145" s="169">
        <f>X145*K145</f>
        <v>0</v>
      </c>
      <c r="Z145" s="169">
        <v>0</v>
      </c>
      <c r="AA145" s="170">
        <f>Z145*K145</f>
        <v>0</v>
      </c>
      <c r="AR145" s="22" t="s">
        <v>200</v>
      </c>
      <c r="AT145" s="22" t="s">
        <v>162</v>
      </c>
      <c r="AU145" s="22" t="s">
        <v>120</v>
      </c>
      <c r="AY145" s="22" t="s">
        <v>156</v>
      </c>
      <c r="BE145" s="109">
        <f>IF(U145="základní",N145,0)</f>
        <v>0</v>
      </c>
      <c r="BF145" s="109">
        <f>IF(U145="snížená",N145,0)</f>
        <v>0</v>
      </c>
      <c r="BG145" s="109">
        <f>IF(U145="zákl. přenesená",N145,0)</f>
        <v>0</v>
      </c>
      <c r="BH145" s="109">
        <f>IF(U145="sníž. přenesená",N145,0)</f>
        <v>0</v>
      </c>
      <c r="BI145" s="109">
        <f>IF(U145="nulová",N145,0)</f>
        <v>0</v>
      </c>
      <c r="BJ145" s="22" t="s">
        <v>86</v>
      </c>
      <c r="BK145" s="109">
        <f>ROUND(L145*K145,2)</f>
        <v>0</v>
      </c>
      <c r="BL145" s="22" t="s">
        <v>184</v>
      </c>
      <c r="BM145" s="22" t="s">
        <v>633</v>
      </c>
    </row>
    <row r="146" spans="2:65" s="11" customFormat="1" ht="22.8" customHeight="1">
      <c r="B146" s="182"/>
      <c r="C146" s="183"/>
      <c r="D146" s="183"/>
      <c r="E146" s="184" t="s">
        <v>5</v>
      </c>
      <c r="F146" s="292" t="s">
        <v>634</v>
      </c>
      <c r="G146" s="293"/>
      <c r="H146" s="293"/>
      <c r="I146" s="293"/>
      <c r="J146" s="183"/>
      <c r="K146" s="185">
        <v>3.4380000000000002</v>
      </c>
      <c r="L146" s="183"/>
      <c r="M146" s="183"/>
      <c r="N146" s="183"/>
      <c r="O146" s="183"/>
      <c r="P146" s="183"/>
      <c r="Q146" s="183"/>
      <c r="R146" s="186"/>
      <c r="T146" s="187"/>
      <c r="U146" s="183"/>
      <c r="V146" s="183"/>
      <c r="W146" s="183"/>
      <c r="X146" s="183"/>
      <c r="Y146" s="183"/>
      <c r="Z146" s="183"/>
      <c r="AA146" s="188"/>
      <c r="AT146" s="189" t="s">
        <v>169</v>
      </c>
      <c r="AU146" s="189" t="s">
        <v>120</v>
      </c>
      <c r="AV146" s="11" t="s">
        <v>120</v>
      </c>
      <c r="AW146" s="11" t="s">
        <v>35</v>
      </c>
      <c r="AX146" s="11" t="s">
        <v>86</v>
      </c>
      <c r="AY146" s="189" t="s">
        <v>156</v>
      </c>
    </row>
    <row r="147" spans="2:65" s="9" customFormat="1" ht="29.85" customHeight="1">
      <c r="B147" s="153"/>
      <c r="C147" s="154"/>
      <c r="D147" s="163" t="s">
        <v>606</v>
      </c>
      <c r="E147" s="163"/>
      <c r="F147" s="163"/>
      <c r="G147" s="163"/>
      <c r="H147" s="163"/>
      <c r="I147" s="163"/>
      <c r="J147" s="163"/>
      <c r="K147" s="163"/>
      <c r="L147" s="163"/>
      <c r="M147" s="163"/>
      <c r="N147" s="287">
        <f>BK147</f>
        <v>0</v>
      </c>
      <c r="O147" s="288"/>
      <c r="P147" s="288"/>
      <c r="Q147" s="288"/>
      <c r="R147" s="156"/>
      <c r="T147" s="157"/>
      <c r="U147" s="154"/>
      <c r="V147" s="154"/>
      <c r="W147" s="158">
        <f>SUM(W148:W153)</f>
        <v>0</v>
      </c>
      <c r="X147" s="154"/>
      <c r="Y147" s="158">
        <f>SUM(Y148:Y153)</f>
        <v>0.77143415999999998</v>
      </c>
      <c r="Z147" s="154"/>
      <c r="AA147" s="159">
        <f>SUM(AA148:AA153)</f>
        <v>0</v>
      </c>
      <c r="AR147" s="160" t="s">
        <v>86</v>
      </c>
      <c r="AT147" s="161" t="s">
        <v>77</v>
      </c>
      <c r="AU147" s="161" t="s">
        <v>86</v>
      </c>
      <c r="AY147" s="160" t="s">
        <v>156</v>
      </c>
      <c r="BK147" s="162">
        <f>SUM(BK148:BK153)</f>
        <v>0</v>
      </c>
    </row>
    <row r="148" spans="2:65" s="1" customFormat="1" ht="22.8" customHeight="1">
      <c r="B148" s="135"/>
      <c r="C148" s="164" t="s">
        <v>200</v>
      </c>
      <c r="D148" s="164" t="s">
        <v>157</v>
      </c>
      <c r="E148" s="165" t="s">
        <v>635</v>
      </c>
      <c r="F148" s="272" t="s">
        <v>636</v>
      </c>
      <c r="G148" s="272"/>
      <c r="H148" s="272"/>
      <c r="I148" s="272"/>
      <c r="J148" s="166" t="s">
        <v>239</v>
      </c>
      <c r="K148" s="167">
        <v>0.40799999999999997</v>
      </c>
      <c r="L148" s="273">
        <v>0</v>
      </c>
      <c r="M148" s="273"/>
      <c r="N148" s="274">
        <f>ROUND(L148*K148,2)</f>
        <v>0</v>
      </c>
      <c r="O148" s="274"/>
      <c r="P148" s="274"/>
      <c r="Q148" s="274"/>
      <c r="R148" s="138"/>
      <c r="T148" s="168" t="s">
        <v>5</v>
      </c>
      <c r="U148" s="47" t="s">
        <v>43</v>
      </c>
      <c r="V148" s="39"/>
      <c r="W148" s="169">
        <f>V148*K148</f>
        <v>0</v>
      </c>
      <c r="X148" s="169">
        <v>1.8907700000000001</v>
      </c>
      <c r="Y148" s="169">
        <f>X148*K148</f>
        <v>0.77143415999999998</v>
      </c>
      <c r="Z148" s="169">
        <v>0</v>
      </c>
      <c r="AA148" s="170">
        <f>Z148*K148</f>
        <v>0</v>
      </c>
      <c r="AR148" s="22" t="s">
        <v>184</v>
      </c>
      <c r="AT148" s="22" t="s">
        <v>157</v>
      </c>
      <c r="AU148" s="22" t="s">
        <v>120</v>
      </c>
      <c r="AY148" s="22" t="s">
        <v>156</v>
      </c>
      <c r="BE148" s="109">
        <f>IF(U148="základní",N148,0)</f>
        <v>0</v>
      </c>
      <c r="BF148" s="109">
        <f>IF(U148="snížená",N148,0)</f>
        <v>0</v>
      </c>
      <c r="BG148" s="109">
        <f>IF(U148="zákl. přenesená",N148,0)</f>
        <v>0</v>
      </c>
      <c r="BH148" s="109">
        <f>IF(U148="sníž. přenesená",N148,0)</f>
        <v>0</v>
      </c>
      <c r="BI148" s="109">
        <f>IF(U148="nulová",N148,0)</f>
        <v>0</v>
      </c>
      <c r="BJ148" s="22" t="s">
        <v>86</v>
      </c>
      <c r="BK148" s="109">
        <f>ROUND(L148*K148,2)</f>
        <v>0</v>
      </c>
      <c r="BL148" s="22" t="s">
        <v>184</v>
      </c>
      <c r="BM148" s="22" t="s">
        <v>637</v>
      </c>
    </row>
    <row r="149" spans="2:65" s="10" customFormat="1" ht="14.4" customHeight="1">
      <c r="B149" s="175"/>
      <c r="C149" s="176"/>
      <c r="D149" s="176"/>
      <c r="E149" s="177" t="s">
        <v>5</v>
      </c>
      <c r="F149" s="278" t="s">
        <v>612</v>
      </c>
      <c r="G149" s="279"/>
      <c r="H149" s="279"/>
      <c r="I149" s="279"/>
      <c r="J149" s="176"/>
      <c r="K149" s="177" t="s">
        <v>5</v>
      </c>
      <c r="L149" s="176"/>
      <c r="M149" s="176"/>
      <c r="N149" s="176"/>
      <c r="O149" s="176"/>
      <c r="P149" s="176"/>
      <c r="Q149" s="176"/>
      <c r="R149" s="178"/>
      <c r="T149" s="179"/>
      <c r="U149" s="176"/>
      <c r="V149" s="176"/>
      <c r="W149" s="176"/>
      <c r="X149" s="176"/>
      <c r="Y149" s="176"/>
      <c r="Z149" s="176"/>
      <c r="AA149" s="180"/>
      <c r="AT149" s="181" t="s">
        <v>169</v>
      </c>
      <c r="AU149" s="181" t="s">
        <v>120</v>
      </c>
      <c r="AV149" s="10" t="s">
        <v>86</v>
      </c>
      <c r="AW149" s="10" t="s">
        <v>35</v>
      </c>
      <c r="AX149" s="10" t="s">
        <v>78</v>
      </c>
      <c r="AY149" s="181" t="s">
        <v>156</v>
      </c>
    </row>
    <row r="150" spans="2:65" s="11" customFormat="1" ht="14.4" customHeight="1">
      <c r="B150" s="182"/>
      <c r="C150" s="183"/>
      <c r="D150" s="183"/>
      <c r="E150" s="184" t="s">
        <v>5</v>
      </c>
      <c r="F150" s="282" t="s">
        <v>638</v>
      </c>
      <c r="G150" s="283"/>
      <c r="H150" s="283"/>
      <c r="I150" s="283"/>
      <c r="J150" s="183"/>
      <c r="K150" s="185">
        <v>0.24</v>
      </c>
      <c r="L150" s="183"/>
      <c r="M150" s="183"/>
      <c r="N150" s="183"/>
      <c r="O150" s="183"/>
      <c r="P150" s="183"/>
      <c r="Q150" s="183"/>
      <c r="R150" s="186"/>
      <c r="T150" s="187"/>
      <c r="U150" s="183"/>
      <c r="V150" s="183"/>
      <c r="W150" s="183"/>
      <c r="X150" s="183"/>
      <c r="Y150" s="183"/>
      <c r="Z150" s="183"/>
      <c r="AA150" s="188"/>
      <c r="AT150" s="189" t="s">
        <v>169</v>
      </c>
      <c r="AU150" s="189" t="s">
        <v>120</v>
      </c>
      <c r="AV150" s="11" t="s">
        <v>120</v>
      </c>
      <c r="AW150" s="11" t="s">
        <v>35</v>
      </c>
      <c r="AX150" s="11" t="s">
        <v>78</v>
      </c>
      <c r="AY150" s="189" t="s">
        <v>156</v>
      </c>
    </row>
    <row r="151" spans="2:65" s="11" customFormat="1" ht="14.4" customHeight="1">
      <c r="B151" s="182"/>
      <c r="C151" s="183"/>
      <c r="D151" s="183"/>
      <c r="E151" s="184" t="s">
        <v>5</v>
      </c>
      <c r="F151" s="282" t="s">
        <v>639</v>
      </c>
      <c r="G151" s="283"/>
      <c r="H151" s="283"/>
      <c r="I151" s="283"/>
      <c r="J151" s="183"/>
      <c r="K151" s="185">
        <v>0.16800000000000001</v>
      </c>
      <c r="L151" s="183"/>
      <c r="M151" s="183"/>
      <c r="N151" s="183"/>
      <c r="O151" s="183"/>
      <c r="P151" s="183"/>
      <c r="Q151" s="183"/>
      <c r="R151" s="186"/>
      <c r="T151" s="187"/>
      <c r="U151" s="183"/>
      <c r="V151" s="183"/>
      <c r="W151" s="183"/>
      <c r="X151" s="183"/>
      <c r="Y151" s="183"/>
      <c r="Z151" s="183"/>
      <c r="AA151" s="188"/>
      <c r="AT151" s="189" t="s">
        <v>169</v>
      </c>
      <c r="AU151" s="189" t="s">
        <v>120</v>
      </c>
      <c r="AV151" s="11" t="s">
        <v>120</v>
      </c>
      <c r="AW151" s="11" t="s">
        <v>35</v>
      </c>
      <c r="AX151" s="11" t="s">
        <v>78</v>
      </c>
      <c r="AY151" s="189" t="s">
        <v>156</v>
      </c>
    </row>
    <row r="152" spans="2:65" s="10" customFormat="1" ht="14.4" customHeight="1">
      <c r="B152" s="175"/>
      <c r="C152" s="176"/>
      <c r="D152" s="176"/>
      <c r="E152" s="177" t="s">
        <v>5</v>
      </c>
      <c r="F152" s="280" t="s">
        <v>615</v>
      </c>
      <c r="G152" s="281"/>
      <c r="H152" s="281"/>
      <c r="I152" s="281"/>
      <c r="J152" s="176"/>
      <c r="K152" s="177" t="s">
        <v>5</v>
      </c>
      <c r="L152" s="176"/>
      <c r="M152" s="176"/>
      <c r="N152" s="176"/>
      <c r="O152" s="176"/>
      <c r="P152" s="176"/>
      <c r="Q152" s="176"/>
      <c r="R152" s="178"/>
      <c r="T152" s="179"/>
      <c r="U152" s="176"/>
      <c r="V152" s="176"/>
      <c r="W152" s="176"/>
      <c r="X152" s="176"/>
      <c r="Y152" s="176"/>
      <c r="Z152" s="176"/>
      <c r="AA152" s="180"/>
      <c r="AT152" s="181" t="s">
        <v>169</v>
      </c>
      <c r="AU152" s="181" t="s">
        <v>120</v>
      </c>
      <c r="AV152" s="10" t="s">
        <v>86</v>
      </c>
      <c r="AW152" s="10" t="s">
        <v>35</v>
      </c>
      <c r="AX152" s="10" t="s">
        <v>78</v>
      </c>
      <c r="AY152" s="181" t="s">
        <v>156</v>
      </c>
    </row>
    <row r="153" spans="2:65" s="12" customFormat="1" ht="14.4" customHeight="1">
      <c r="B153" s="191"/>
      <c r="C153" s="192"/>
      <c r="D153" s="192"/>
      <c r="E153" s="193" t="s">
        <v>5</v>
      </c>
      <c r="F153" s="294" t="s">
        <v>265</v>
      </c>
      <c r="G153" s="295"/>
      <c r="H153" s="295"/>
      <c r="I153" s="295"/>
      <c r="J153" s="192"/>
      <c r="K153" s="194">
        <v>0.40799999999999997</v>
      </c>
      <c r="L153" s="192"/>
      <c r="M153" s="192"/>
      <c r="N153" s="192"/>
      <c r="O153" s="192"/>
      <c r="P153" s="192"/>
      <c r="Q153" s="192"/>
      <c r="R153" s="195"/>
      <c r="T153" s="196"/>
      <c r="U153" s="192"/>
      <c r="V153" s="192"/>
      <c r="W153" s="192"/>
      <c r="X153" s="192"/>
      <c r="Y153" s="192"/>
      <c r="Z153" s="192"/>
      <c r="AA153" s="197"/>
      <c r="AT153" s="198" t="s">
        <v>169</v>
      </c>
      <c r="AU153" s="198" t="s">
        <v>120</v>
      </c>
      <c r="AV153" s="12" t="s">
        <v>184</v>
      </c>
      <c r="AW153" s="12" t="s">
        <v>35</v>
      </c>
      <c r="AX153" s="12" t="s">
        <v>86</v>
      </c>
      <c r="AY153" s="198" t="s">
        <v>156</v>
      </c>
    </row>
    <row r="154" spans="2:65" s="9" customFormat="1" ht="29.85" customHeight="1">
      <c r="B154" s="153"/>
      <c r="C154" s="154"/>
      <c r="D154" s="163" t="s">
        <v>607</v>
      </c>
      <c r="E154" s="163"/>
      <c r="F154" s="163"/>
      <c r="G154" s="163"/>
      <c r="H154" s="163"/>
      <c r="I154" s="163"/>
      <c r="J154" s="163"/>
      <c r="K154" s="163"/>
      <c r="L154" s="163"/>
      <c r="M154" s="163"/>
      <c r="N154" s="287">
        <f>BK154</f>
        <v>0</v>
      </c>
      <c r="O154" s="288"/>
      <c r="P154" s="288"/>
      <c r="Q154" s="288"/>
      <c r="R154" s="156"/>
      <c r="T154" s="157"/>
      <c r="U154" s="154"/>
      <c r="V154" s="154"/>
      <c r="W154" s="158">
        <f>SUM(W155:W166)</f>
        <v>0</v>
      </c>
      <c r="X154" s="154"/>
      <c r="Y154" s="158">
        <f>SUM(Y155:Y166)</f>
        <v>3.8536000000000001E-2</v>
      </c>
      <c r="Z154" s="154"/>
      <c r="AA154" s="159">
        <f>SUM(AA155:AA166)</f>
        <v>0</v>
      </c>
      <c r="AR154" s="160" t="s">
        <v>86</v>
      </c>
      <c r="AT154" s="161" t="s">
        <v>77</v>
      </c>
      <c r="AU154" s="161" t="s">
        <v>86</v>
      </c>
      <c r="AY154" s="160" t="s">
        <v>156</v>
      </c>
      <c r="BK154" s="162">
        <f>SUM(BK155:BK166)</f>
        <v>0</v>
      </c>
    </row>
    <row r="155" spans="2:65" s="1" customFormat="1" ht="34.200000000000003" customHeight="1">
      <c r="B155" s="135"/>
      <c r="C155" s="164" t="s">
        <v>204</v>
      </c>
      <c r="D155" s="164" t="s">
        <v>157</v>
      </c>
      <c r="E155" s="165" t="s">
        <v>640</v>
      </c>
      <c r="F155" s="272" t="s">
        <v>641</v>
      </c>
      <c r="G155" s="272"/>
      <c r="H155" s="272"/>
      <c r="I155" s="272"/>
      <c r="J155" s="166" t="s">
        <v>353</v>
      </c>
      <c r="K155" s="167">
        <v>4.2</v>
      </c>
      <c r="L155" s="273">
        <v>0</v>
      </c>
      <c r="M155" s="273"/>
      <c r="N155" s="274">
        <f>ROUND(L155*K155,2)</f>
        <v>0</v>
      </c>
      <c r="O155" s="274"/>
      <c r="P155" s="274"/>
      <c r="Q155" s="274"/>
      <c r="R155" s="138"/>
      <c r="T155" s="168" t="s">
        <v>5</v>
      </c>
      <c r="U155" s="47" t="s">
        <v>43</v>
      </c>
      <c r="V155" s="39"/>
      <c r="W155" s="169">
        <f>V155*K155</f>
        <v>0</v>
      </c>
      <c r="X155" s="169">
        <v>1.2800000000000001E-3</v>
      </c>
      <c r="Y155" s="169">
        <f>X155*K155</f>
        <v>5.3760000000000006E-3</v>
      </c>
      <c r="Z155" s="169">
        <v>0</v>
      </c>
      <c r="AA155" s="170">
        <f>Z155*K155</f>
        <v>0</v>
      </c>
      <c r="AR155" s="22" t="s">
        <v>184</v>
      </c>
      <c r="AT155" s="22" t="s">
        <v>157</v>
      </c>
      <c r="AU155" s="22" t="s">
        <v>120</v>
      </c>
      <c r="AY155" s="22" t="s">
        <v>156</v>
      </c>
      <c r="BE155" s="109">
        <f>IF(U155="základní",N155,0)</f>
        <v>0</v>
      </c>
      <c r="BF155" s="109">
        <f>IF(U155="snížená",N155,0)</f>
        <v>0</v>
      </c>
      <c r="BG155" s="109">
        <f>IF(U155="zákl. přenesená",N155,0)</f>
        <v>0</v>
      </c>
      <c r="BH155" s="109">
        <f>IF(U155="sníž. přenesená",N155,0)</f>
        <v>0</v>
      </c>
      <c r="BI155" s="109">
        <f>IF(U155="nulová",N155,0)</f>
        <v>0</v>
      </c>
      <c r="BJ155" s="22" t="s">
        <v>86</v>
      </c>
      <c r="BK155" s="109">
        <f>ROUND(L155*K155,2)</f>
        <v>0</v>
      </c>
      <c r="BL155" s="22" t="s">
        <v>184</v>
      </c>
      <c r="BM155" s="22" t="s">
        <v>642</v>
      </c>
    </row>
    <row r="156" spans="2:65" s="10" customFormat="1" ht="14.4" customHeight="1">
      <c r="B156" s="175"/>
      <c r="C156" s="176"/>
      <c r="D156" s="176"/>
      <c r="E156" s="177" t="s">
        <v>5</v>
      </c>
      <c r="F156" s="278" t="s">
        <v>612</v>
      </c>
      <c r="G156" s="279"/>
      <c r="H156" s="279"/>
      <c r="I156" s="279"/>
      <c r="J156" s="176"/>
      <c r="K156" s="177" t="s">
        <v>5</v>
      </c>
      <c r="L156" s="176"/>
      <c r="M156" s="176"/>
      <c r="N156" s="176"/>
      <c r="O156" s="176"/>
      <c r="P156" s="176"/>
      <c r="Q156" s="176"/>
      <c r="R156" s="178"/>
      <c r="T156" s="179"/>
      <c r="U156" s="176"/>
      <c r="V156" s="176"/>
      <c r="W156" s="176"/>
      <c r="X156" s="176"/>
      <c r="Y156" s="176"/>
      <c r="Z156" s="176"/>
      <c r="AA156" s="180"/>
      <c r="AT156" s="181" t="s">
        <v>169</v>
      </c>
      <c r="AU156" s="181" t="s">
        <v>120</v>
      </c>
      <c r="AV156" s="10" t="s">
        <v>86</v>
      </c>
      <c r="AW156" s="10" t="s">
        <v>35</v>
      </c>
      <c r="AX156" s="10" t="s">
        <v>78</v>
      </c>
      <c r="AY156" s="181" t="s">
        <v>156</v>
      </c>
    </row>
    <row r="157" spans="2:65" s="11" customFormat="1" ht="14.4" customHeight="1">
      <c r="B157" s="182"/>
      <c r="C157" s="183"/>
      <c r="D157" s="183"/>
      <c r="E157" s="184" t="s">
        <v>5</v>
      </c>
      <c r="F157" s="282" t="s">
        <v>643</v>
      </c>
      <c r="G157" s="283"/>
      <c r="H157" s="283"/>
      <c r="I157" s="283"/>
      <c r="J157" s="183"/>
      <c r="K157" s="185">
        <v>4.2</v>
      </c>
      <c r="L157" s="183"/>
      <c r="M157" s="183"/>
      <c r="N157" s="183"/>
      <c r="O157" s="183"/>
      <c r="P157" s="183"/>
      <c r="Q157" s="183"/>
      <c r="R157" s="186"/>
      <c r="T157" s="187"/>
      <c r="U157" s="183"/>
      <c r="V157" s="183"/>
      <c r="W157" s="183"/>
      <c r="X157" s="183"/>
      <c r="Y157" s="183"/>
      <c r="Z157" s="183"/>
      <c r="AA157" s="188"/>
      <c r="AT157" s="189" t="s">
        <v>169</v>
      </c>
      <c r="AU157" s="189" t="s">
        <v>120</v>
      </c>
      <c r="AV157" s="11" t="s">
        <v>120</v>
      </c>
      <c r="AW157" s="11" t="s">
        <v>35</v>
      </c>
      <c r="AX157" s="11" t="s">
        <v>86</v>
      </c>
      <c r="AY157" s="189" t="s">
        <v>156</v>
      </c>
    </row>
    <row r="158" spans="2:65" s="1" customFormat="1" ht="34.200000000000003" customHeight="1">
      <c r="B158" s="135"/>
      <c r="C158" s="164" t="s">
        <v>208</v>
      </c>
      <c r="D158" s="164" t="s">
        <v>157</v>
      </c>
      <c r="E158" s="165" t="s">
        <v>644</v>
      </c>
      <c r="F158" s="272" t="s">
        <v>645</v>
      </c>
      <c r="G158" s="272"/>
      <c r="H158" s="272"/>
      <c r="I158" s="272"/>
      <c r="J158" s="166" t="s">
        <v>353</v>
      </c>
      <c r="K158" s="167">
        <v>6</v>
      </c>
      <c r="L158" s="273">
        <v>0</v>
      </c>
      <c r="M158" s="273"/>
      <c r="N158" s="274">
        <f>ROUND(L158*K158,2)</f>
        <v>0</v>
      </c>
      <c r="O158" s="274"/>
      <c r="P158" s="274"/>
      <c r="Q158" s="274"/>
      <c r="R158" s="138"/>
      <c r="T158" s="168" t="s">
        <v>5</v>
      </c>
      <c r="U158" s="47" t="s">
        <v>43</v>
      </c>
      <c r="V158" s="39"/>
      <c r="W158" s="169">
        <f>V158*K158</f>
        <v>0</v>
      </c>
      <c r="X158" s="169">
        <v>4.2700000000000004E-3</v>
      </c>
      <c r="Y158" s="169">
        <f>X158*K158</f>
        <v>2.5620000000000004E-2</v>
      </c>
      <c r="Z158" s="169">
        <v>0</v>
      </c>
      <c r="AA158" s="170">
        <f>Z158*K158</f>
        <v>0</v>
      </c>
      <c r="AR158" s="22" t="s">
        <v>184</v>
      </c>
      <c r="AT158" s="22" t="s">
        <v>157</v>
      </c>
      <c r="AU158" s="22" t="s">
        <v>120</v>
      </c>
      <c r="AY158" s="22" t="s">
        <v>156</v>
      </c>
      <c r="BE158" s="109">
        <f>IF(U158="základní",N158,0)</f>
        <v>0</v>
      </c>
      <c r="BF158" s="109">
        <f>IF(U158="snížená",N158,0)</f>
        <v>0</v>
      </c>
      <c r="BG158" s="109">
        <f>IF(U158="zákl. přenesená",N158,0)</f>
        <v>0</v>
      </c>
      <c r="BH158" s="109">
        <f>IF(U158="sníž. přenesená",N158,0)</f>
        <v>0</v>
      </c>
      <c r="BI158" s="109">
        <f>IF(U158="nulová",N158,0)</f>
        <v>0</v>
      </c>
      <c r="BJ158" s="22" t="s">
        <v>86</v>
      </c>
      <c r="BK158" s="109">
        <f>ROUND(L158*K158,2)</f>
        <v>0</v>
      </c>
      <c r="BL158" s="22" t="s">
        <v>184</v>
      </c>
      <c r="BM158" s="22" t="s">
        <v>646</v>
      </c>
    </row>
    <row r="159" spans="2:65" s="10" customFormat="1" ht="14.4" customHeight="1">
      <c r="B159" s="175"/>
      <c r="C159" s="176"/>
      <c r="D159" s="176"/>
      <c r="E159" s="177" t="s">
        <v>5</v>
      </c>
      <c r="F159" s="278" t="s">
        <v>612</v>
      </c>
      <c r="G159" s="279"/>
      <c r="H159" s="279"/>
      <c r="I159" s="279"/>
      <c r="J159" s="176"/>
      <c r="K159" s="177" t="s">
        <v>5</v>
      </c>
      <c r="L159" s="176"/>
      <c r="M159" s="176"/>
      <c r="N159" s="176"/>
      <c r="O159" s="176"/>
      <c r="P159" s="176"/>
      <c r="Q159" s="176"/>
      <c r="R159" s="178"/>
      <c r="T159" s="179"/>
      <c r="U159" s="176"/>
      <c r="V159" s="176"/>
      <c r="W159" s="176"/>
      <c r="X159" s="176"/>
      <c r="Y159" s="176"/>
      <c r="Z159" s="176"/>
      <c r="AA159" s="180"/>
      <c r="AT159" s="181" t="s">
        <v>169</v>
      </c>
      <c r="AU159" s="181" t="s">
        <v>120</v>
      </c>
      <c r="AV159" s="10" t="s">
        <v>86</v>
      </c>
      <c r="AW159" s="10" t="s">
        <v>35</v>
      </c>
      <c r="AX159" s="10" t="s">
        <v>78</v>
      </c>
      <c r="AY159" s="181" t="s">
        <v>156</v>
      </c>
    </row>
    <row r="160" spans="2:65" s="11" customFormat="1" ht="14.4" customHeight="1">
      <c r="B160" s="182"/>
      <c r="C160" s="183"/>
      <c r="D160" s="183"/>
      <c r="E160" s="184" t="s">
        <v>5</v>
      </c>
      <c r="F160" s="282" t="s">
        <v>647</v>
      </c>
      <c r="G160" s="283"/>
      <c r="H160" s="283"/>
      <c r="I160" s="283"/>
      <c r="J160" s="183"/>
      <c r="K160" s="185">
        <v>6</v>
      </c>
      <c r="L160" s="183"/>
      <c r="M160" s="183"/>
      <c r="N160" s="183"/>
      <c r="O160" s="183"/>
      <c r="P160" s="183"/>
      <c r="Q160" s="183"/>
      <c r="R160" s="186"/>
      <c r="T160" s="187"/>
      <c r="U160" s="183"/>
      <c r="V160" s="183"/>
      <c r="W160" s="183"/>
      <c r="X160" s="183"/>
      <c r="Y160" s="183"/>
      <c r="Z160" s="183"/>
      <c r="AA160" s="188"/>
      <c r="AT160" s="189" t="s">
        <v>169</v>
      </c>
      <c r="AU160" s="189" t="s">
        <v>120</v>
      </c>
      <c r="AV160" s="11" t="s">
        <v>120</v>
      </c>
      <c r="AW160" s="11" t="s">
        <v>35</v>
      </c>
      <c r="AX160" s="11" t="s">
        <v>86</v>
      </c>
      <c r="AY160" s="189" t="s">
        <v>156</v>
      </c>
    </row>
    <row r="161" spans="2:65" s="1" customFormat="1" ht="34.200000000000003" customHeight="1">
      <c r="B161" s="135"/>
      <c r="C161" s="164" t="s">
        <v>212</v>
      </c>
      <c r="D161" s="164" t="s">
        <v>157</v>
      </c>
      <c r="E161" s="165" t="s">
        <v>648</v>
      </c>
      <c r="F161" s="272" t="s">
        <v>649</v>
      </c>
      <c r="G161" s="272"/>
      <c r="H161" s="272"/>
      <c r="I161" s="272"/>
      <c r="J161" s="166" t="s">
        <v>165</v>
      </c>
      <c r="K161" s="167">
        <v>1</v>
      </c>
      <c r="L161" s="273">
        <v>0</v>
      </c>
      <c r="M161" s="273"/>
      <c r="N161" s="274">
        <f>ROUND(L161*K161,2)</f>
        <v>0</v>
      </c>
      <c r="O161" s="274"/>
      <c r="P161" s="274"/>
      <c r="Q161" s="274"/>
      <c r="R161" s="138"/>
      <c r="T161" s="168" t="s">
        <v>5</v>
      </c>
      <c r="U161" s="47" t="s">
        <v>43</v>
      </c>
      <c r="V161" s="39"/>
      <c r="W161" s="169">
        <f>V161*K161</f>
        <v>0</v>
      </c>
      <c r="X161" s="169">
        <v>0</v>
      </c>
      <c r="Y161" s="169">
        <f>X161*K161</f>
        <v>0</v>
      </c>
      <c r="Z161" s="169">
        <v>0</v>
      </c>
      <c r="AA161" s="170">
        <f>Z161*K161</f>
        <v>0</v>
      </c>
      <c r="AR161" s="22" t="s">
        <v>184</v>
      </c>
      <c r="AT161" s="22" t="s">
        <v>157</v>
      </c>
      <c r="AU161" s="22" t="s">
        <v>120</v>
      </c>
      <c r="AY161" s="22" t="s">
        <v>156</v>
      </c>
      <c r="BE161" s="109">
        <f>IF(U161="základní",N161,0)</f>
        <v>0</v>
      </c>
      <c r="BF161" s="109">
        <f>IF(U161="snížená",N161,0)</f>
        <v>0</v>
      </c>
      <c r="BG161" s="109">
        <f>IF(U161="zákl. přenesená",N161,0)</f>
        <v>0</v>
      </c>
      <c r="BH161" s="109">
        <f>IF(U161="sníž. přenesená",N161,0)</f>
        <v>0</v>
      </c>
      <c r="BI161" s="109">
        <f>IF(U161="nulová",N161,0)</f>
        <v>0</v>
      </c>
      <c r="BJ161" s="22" t="s">
        <v>86</v>
      </c>
      <c r="BK161" s="109">
        <f>ROUND(L161*K161,2)</f>
        <v>0</v>
      </c>
      <c r="BL161" s="22" t="s">
        <v>184</v>
      </c>
      <c r="BM161" s="22" t="s">
        <v>650</v>
      </c>
    </row>
    <row r="162" spans="2:65" s="11" customFormat="1" ht="14.4" customHeight="1">
      <c r="B162" s="182"/>
      <c r="C162" s="183"/>
      <c r="D162" s="183"/>
      <c r="E162" s="184" t="s">
        <v>5</v>
      </c>
      <c r="F162" s="292" t="s">
        <v>651</v>
      </c>
      <c r="G162" s="293"/>
      <c r="H162" s="293"/>
      <c r="I162" s="293"/>
      <c r="J162" s="183"/>
      <c r="K162" s="185">
        <v>1</v>
      </c>
      <c r="L162" s="183"/>
      <c r="M162" s="183"/>
      <c r="N162" s="183"/>
      <c r="O162" s="183"/>
      <c r="P162" s="183"/>
      <c r="Q162" s="183"/>
      <c r="R162" s="186"/>
      <c r="T162" s="187"/>
      <c r="U162" s="183"/>
      <c r="V162" s="183"/>
      <c r="W162" s="183"/>
      <c r="X162" s="183"/>
      <c r="Y162" s="183"/>
      <c r="Z162" s="183"/>
      <c r="AA162" s="188"/>
      <c r="AT162" s="189" t="s">
        <v>169</v>
      </c>
      <c r="AU162" s="189" t="s">
        <v>120</v>
      </c>
      <c r="AV162" s="11" t="s">
        <v>120</v>
      </c>
      <c r="AW162" s="11" t="s">
        <v>35</v>
      </c>
      <c r="AX162" s="11" t="s">
        <v>86</v>
      </c>
      <c r="AY162" s="189" t="s">
        <v>156</v>
      </c>
    </row>
    <row r="163" spans="2:65" s="1" customFormat="1" ht="14.4" customHeight="1">
      <c r="B163" s="135"/>
      <c r="C163" s="171" t="s">
        <v>285</v>
      </c>
      <c r="D163" s="171" t="s">
        <v>162</v>
      </c>
      <c r="E163" s="172" t="s">
        <v>652</v>
      </c>
      <c r="F163" s="275" t="s">
        <v>653</v>
      </c>
      <c r="G163" s="275"/>
      <c r="H163" s="275"/>
      <c r="I163" s="275"/>
      <c r="J163" s="173" t="s">
        <v>165</v>
      </c>
      <c r="K163" s="174">
        <v>1</v>
      </c>
      <c r="L163" s="276">
        <v>0</v>
      </c>
      <c r="M163" s="276"/>
      <c r="N163" s="277">
        <f>ROUND(L163*K163,2)</f>
        <v>0</v>
      </c>
      <c r="O163" s="274"/>
      <c r="P163" s="274"/>
      <c r="Q163" s="274"/>
      <c r="R163" s="138"/>
      <c r="T163" s="168" t="s">
        <v>5</v>
      </c>
      <c r="U163" s="47" t="s">
        <v>43</v>
      </c>
      <c r="V163" s="39"/>
      <c r="W163" s="169">
        <f>V163*K163</f>
        <v>0</v>
      </c>
      <c r="X163" s="169">
        <v>3.4000000000000002E-4</v>
      </c>
      <c r="Y163" s="169">
        <f>X163*K163</f>
        <v>3.4000000000000002E-4</v>
      </c>
      <c r="Z163" s="169">
        <v>0</v>
      </c>
      <c r="AA163" s="170">
        <f>Z163*K163</f>
        <v>0</v>
      </c>
      <c r="AR163" s="22" t="s">
        <v>200</v>
      </c>
      <c r="AT163" s="22" t="s">
        <v>162</v>
      </c>
      <c r="AU163" s="22" t="s">
        <v>120</v>
      </c>
      <c r="AY163" s="22" t="s">
        <v>156</v>
      </c>
      <c r="BE163" s="109">
        <f>IF(U163="základní",N163,0)</f>
        <v>0</v>
      </c>
      <c r="BF163" s="109">
        <f>IF(U163="snížená",N163,0)</f>
        <v>0</v>
      </c>
      <c r="BG163" s="109">
        <f>IF(U163="zákl. přenesená",N163,0)</f>
        <v>0</v>
      </c>
      <c r="BH163" s="109">
        <f>IF(U163="sníž. přenesená",N163,0)</f>
        <v>0</v>
      </c>
      <c r="BI163" s="109">
        <f>IF(U163="nulová",N163,0)</f>
        <v>0</v>
      </c>
      <c r="BJ163" s="22" t="s">
        <v>86</v>
      </c>
      <c r="BK163" s="109">
        <f>ROUND(L163*K163,2)</f>
        <v>0</v>
      </c>
      <c r="BL163" s="22" t="s">
        <v>184</v>
      </c>
      <c r="BM163" s="22" t="s">
        <v>654</v>
      </c>
    </row>
    <row r="164" spans="2:65" s="1" customFormat="1" ht="22.8" customHeight="1">
      <c r="B164" s="135"/>
      <c r="C164" s="164" t="s">
        <v>289</v>
      </c>
      <c r="D164" s="164" t="s">
        <v>157</v>
      </c>
      <c r="E164" s="165" t="s">
        <v>655</v>
      </c>
      <c r="F164" s="272" t="s">
        <v>656</v>
      </c>
      <c r="G164" s="272"/>
      <c r="H164" s="272"/>
      <c r="I164" s="272"/>
      <c r="J164" s="166" t="s">
        <v>165</v>
      </c>
      <c r="K164" s="167">
        <v>1</v>
      </c>
      <c r="L164" s="273">
        <v>0</v>
      </c>
      <c r="M164" s="273"/>
      <c r="N164" s="274">
        <f>ROUND(L164*K164,2)</f>
        <v>0</v>
      </c>
      <c r="O164" s="274"/>
      <c r="P164" s="274"/>
      <c r="Q164" s="274"/>
      <c r="R164" s="138"/>
      <c r="T164" s="168" t="s">
        <v>5</v>
      </c>
      <c r="U164" s="47" t="s">
        <v>43</v>
      </c>
      <c r="V164" s="39"/>
      <c r="W164" s="169">
        <f>V164*K164</f>
        <v>0</v>
      </c>
      <c r="X164" s="169">
        <v>0</v>
      </c>
      <c r="Y164" s="169">
        <f>X164*K164</f>
        <v>0</v>
      </c>
      <c r="Z164" s="169">
        <v>0</v>
      </c>
      <c r="AA164" s="170">
        <f>Z164*K164</f>
        <v>0</v>
      </c>
      <c r="AR164" s="22" t="s">
        <v>184</v>
      </c>
      <c r="AT164" s="22" t="s">
        <v>157</v>
      </c>
      <c r="AU164" s="22" t="s">
        <v>120</v>
      </c>
      <c r="AY164" s="22" t="s">
        <v>156</v>
      </c>
      <c r="BE164" s="109">
        <f>IF(U164="základní",N164,0)</f>
        <v>0</v>
      </c>
      <c r="BF164" s="109">
        <f>IF(U164="snížená",N164,0)</f>
        <v>0</v>
      </c>
      <c r="BG164" s="109">
        <f>IF(U164="zákl. přenesená",N164,0)</f>
        <v>0</v>
      </c>
      <c r="BH164" s="109">
        <f>IF(U164="sníž. přenesená",N164,0)</f>
        <v>0</v>
      </c>
      <c r="BI164" s="109">
        <f>IF(U164="nulová",N164,0)</f>
        <v>0</v>
      </c>
      <c r="BJ164" s="22" t="s">
        <v>86</v>
      </c>
      <c r="BK164" s="109">
        <f>ROUND(L164*K164,2)</f>
        <v>0</v>
      </c>
      <c r="BL164" s="22" t="s">
        <v>184</v>
      </c>
      <c r="BM164" s="22" t="s">
        <v>657</v>
      </c>
    </row>
    <row r="165" spans="2:65" s="11" customFormat="1" ht="14.4" customHeight="1">
      <c r="B165" s="182"/>
      <c r="C165" s="183"/>
      <c r="D165" s="183"/>
      <c r="E165" s="184" t="s">
        <v>5</v>
      </c>
      <c r="F165" s="292" t="s">
        <v>658</v>
      </c>
      <c r="G165" s="293"/>
      <c r="H165" s="293"/>
      <c r="I165" s="293"/>
      <c r="J165" s="183"/>
      <c r="K165" s="185">
        <v>1</v>
      </c>
      <c r="L165" s="183"/>
      <c r="M165" s="183"/>
      <c r="N165" s="183"/>
      <c r="O165" s="183"/>
      <c r="P165" s="183"/>
      <c r="Q165" s="183"/>
      <c r="R165" s="186"/>
      <c r="T165" s="187"/>
      <c r="U165" s="183"/>
      <c r="V165" s="183"/>
      <c r="W165" s="183"/>
      <c r="X165" s="183"/>
      <c r="Y165" s="183"/>
      <c r="Z165" s="183"/>
      <c r="AA165" s="188"/>
      <c r="AT165" s="189" t="s">
        <v>169</v>
      </c>
      <c r="AU165" s="189" t="s">
        <v>120</v>
      </c>
      <c r="AV165" s="11" t="s">
        <v>120</v>
      </c>
      <c r="AW165" s="11" t="s">
        <v>35</v>
      </c>
      <c r="AX165" s="11" t="s">
        <v>86</v>
      </c>
      <c r="AY165" s="189" t="s">
        <v>156</v>
      </c>
    </row>
    <row r="166" spans="2:65" s="1" customFormat="1" ht="22.8" customHeight="1">
      <c r="B166" s="135"/>
      <c r="C166" s="171" t="s">
        <v>293</v>
      </c>
      <c r="D166" s="171" t="s">
        <v>162</v>
      </c>
      <c r="E166" s="172" t="s">
        <v>659</v>
      </c>
      <c r="F166" s="275" t="s">
        <v>660</v>
      </c>
      <c r="G166" s="275"/>
      <c r="H166" s="275"/>
      <c r="I166" s="275"/>
      <c r="J166" s="173" t="s">
        <v>165</v>
      </c>
      <c r="K166" s="174">
        <v>1</v>
      </c>
      <c r="L166" s="276">
        <v>0</v>
      </c>
      <c r="M166" s="276"/>
      <c r="N166" s="277">
        <f>ROUND(L166*K166,2)</f>
        <v>0</v>
      </c>
      <c r="O166" s="274"/>
      <c r="P166" s="274"/>
      <c r="Q166" s="274"/>
      <c r="R166" s="138"/>
      <c r="T166" s="168" t="s">
        <v>5</v>
      </c>
      <c r="U166" s="47" t="s">
        <v>43</v>
      </c>
      <c r="V166" s="39"/>
      <c r="W166" s="169">
        <f>V166*K166</f>
        <v>0</v>
      </c>
      <c r="X166" s="169">
        <v>7.1999999999999998E-3</v>
      </c>
      <c r="Y166" s="169">
        <f>X166*K166</f>
        <v>7.1999999999999998E-3</v>
      </c>
      <c r="Z166" s="169">
        <v>0</v>
      </c>
      <c r="AA166" s="170">
        <f>Z166*K166</f>
        <v>0</v>
      </c>
      <c r="AR166" s="22" t="s">
        <v>200</v>
      </c>
      <c r="AT166" s="22" t="s">
        <v>162</v>
      </c>
      <c r="AU166" s="22" t="s">
        <v>120</v>
      </c>
      <c r="AY166" s="22" t="s">
        <v>156</v>
      </c>
      <c r="BE166" s="109">
        <f>IF(U166="základní",N166,0)</f>
        <v>0</v>
      </c>
      <c r="BF166" s="109">
        <f>IF(U166="snížená",N166,0)</f>
        <v>0</v>
      </c>
      <c r="BG166" s="109">
        <f>IF(U166="zákl. přenesená",N166,0)</f>
        <v>0</v>
      </c>
      <c r="BH166" s="109">
        <f>IF(U166="sníž. přenesená",N166,0)</f>
        <v>0</v>
      </c>
      <c r="BI166" s="109">
        <f>IF(U166="nulová",N166,0)</f>
        <v>0</v>
      </c>
      <c r="BJ166" s="22" t="s">
        <v>86</v>
      </c>
      <c r="BK166" s="109">
        <f>ROUND(L166*K166,2)</f>
        <v>0</v>
      </c>
      <c r="BL166" s="22" t="s">
        <v>184</v>
      </c>
      <c r="BM166" s="22" t="s">
        <v>661</v>
      </c>
    </row>
    <row r="167" spans="2:65" s="9" customFormat="1" ht="29.85" customHeight="1">
      <c r="B167" s="153"/>
      <c r="C167" s="154"/>
      <c r="D167" s="163" t="s">
        <v>608</v>
      </c>
      <c r="E167" s="163"/>
      <c r="F167" s="163"/>
      <c r="G167" s="163"/>
      <c r="H167" s="163"/>
      <c r="I167" s="163"/>
      <c r="J167" s="163"/>
      <c r="K167" s="163"/>
      <c r="L167" s="163"/>
      <c r="M167" s="163"/>
      <c r="N167" s="298">
        <f>BK167</f>
        <v>0</v>
      </c>
      <c r="O167" s="299"/>
      <c r="P167" s="299"/>
      <c r="Q167" s="299"/>
      <c r="R167" s="156"/>
      <c r="T167" s="157"/>
      <c r="U167" s="154"/>
      <c r="V167" s="154"/>
      <c r="W167" s="158">
        <f>SUM(W168:W201)</f>
        <v>0</v>
      </c>
      <c r="X167" s="154"/>
      <c r="Y167" s="158">
        <f>SUM(Y168:Y201)</f>
        <v>1.5740381000000001</v>
      </c>
      <c r="Z167" s="154"/>
      <c r="AA167" s="159">
        <f>SUM(AA168:AA201)</f>
        <v>0</v>
      </c>
      <c r="AR167" s="160" t="s">
        <v>86</v>
      </c>
      <c r="AT167" s="161" t="s">
        <v>77</v>
      </c>
      <c r="AU167" s="161" t="s">
        <v>86</v>
      </c>
      <c r="AY167" s="160" t="s">
        <v>156</v>
      </c>
      <c r="BK167" s="162">
        <f>SUM(BK168:BK201)</f>
        <v>0</v>
      </c>
    </row>
    <row r="168" spans="2:65" s="1" customFormat="1" ht="22.8" customHeight="1">
      <c r="B168" s="135"/>
      <c r="C168" s="164" t="s">
        <v>11</v>
      </c>
      <c r="D168" s="164" t="s">
        <v>157</v>
      </c>
      <c r="E168" s="165" t="s">
        <v>662</v>
      </c>
      <c r="F168" s="272" t="s">
        <v>663</v>
      </c>
      <c r="G168" s="272"/>
      <c r="H168" s="272"/>
      <c r="I168" s="272"/>
      <c r="J168" s="166" t="s">
        <v>353</v>
      </c>
      <c r="K168" s="167">
        <v>4.2</v>
      </c>
      <c r="L168" s="273">
        <v>0</v>
      </c>
      <c r="M168" s="273"/>
      <c r="N168" s="274">
        <f>ROUND(L168*K168,2)</f>
        <v>0</v>
      </c>
      <c r="O168" s="274"/>
      <c r="P168" s="274"/>
      <c r="Q168" s="274"/>
      <c r="R168" s="138"/>
      <c r="T168" s="168" t="s">
        <v>5</v>
      </c>
      <c r="U168" s="47" t="s">
        <v>43</v>
      </c>
      <c r="V168" s="39"/>
      <c r="W168" s="169">
        <f>V168*K168</f>
        <v>0</v>
      </c>
      <c r="X168" s="169">
        <v>0</v>
      </c>
      <c r="Y168" s="169">
        <f>X168*K168</f>
        <v>0</v>
      </c>
      <c r="Z168" s="169">
        <v>0</v>
      </c>
      <c r="AA168" s="170">
        <f>Z168*K168</f>
        <v>0</v>
      </c>
      <c r="AR168" s="22" t="s">
        <v>184</v>
      </c>
      <c r="AT168" s="22" t="s">
        <v>157</v>
      </c>
      <c r="AU168" s="22" t="s">
        <v>120</v>
      </c>
      <c r="AY168" s="22" t="s">
        <v>156</v>
      </c>
      <c r="BE168" s="109">
        <f>IF(U168="základní",N168,0)</f>
        <v>0</v>
      </c>
      <c r="BF168" s="109">
        <f>IF(U168="snížená",N168,0)</f>
        <v>0</v>
      </c>
      <c r="BG168" s="109">
        <f>IF(U168="zákl. přenesená",N168,0)</f>
        <v>0</v>
      </c>
      <c r="BH168" s="109">
        <f>IF(U168="sníž. přenesená",N168,0)</f>
        <v>0</v>
      </c>
      <c r="BI168" s="109">
        <f>IF(U168="nulová",N168,0)</f>
        <v>0</v>
      </c>
      <c r="BJ168" s="22" t="s">
        <v>86</v>
      </c>
      <c r="BK168" s="109">
        <f>ROUND(L168*K168,2)</f>
        <v>0</v>
      </c>
      <c r="BL168" s="22" t="s">
        <v>184</v>
      </c>
      <c r="BM168" s="22" t="s">
        <v>664</v>
      </c>
    </row>
    <row r="169" spans="2:65" s="10" customFormat="1" ht="14.4" customHeight="1">
      <c r="B169" s="175"/>
      <c r="C169" s="176"/>
      <c r="D169" s="176"/>
      <c r="E169" s="177" t="s">
        <v>5</v>
      </c>
      <c r="F169" s="278" t="s">
        <v>612</v>
      </c>
      <c r="G169" s="279"/>
      <c r="H169" s="279"/>
      <c r="I169" s="279"/>
      <c r="J169" s="176"/>
      <c r="K169" s="177" t="s">
        <v>5</v>
      </c>
      <c r="L169" s="176"/>
      <c r="M169" s="176"/>
      <c r="N169" s="176"/>
      <c r="O169" s="176"/>
      <c r="P169" s="176"/>
      <c r="Q169" s="176"/>
      <c r="R169" s="178"/>
      <c r="T169" s="179"/>
      <c r="U169" s="176"/>
      <c r="V169" s="176"/>
      <c r="W169" s="176"/>
      <c r="X169" s="176"/>
      <c r="Y169" s="176"/>
      <c r="Z169" s="176"/>
      <c r="AA169" s="180"/>
      <c r="AT169" s="181" t="s">
        <v>169</v>
      </c>
      <c r="AU169" s="181" t="s">
        <v>120</v>
      </c>
      <c r="AV169" s="10" t="s">
        <v>86</v>
      </c>
      <c r="AW169" s="10" t="s">
        <v>35</v>
      </c>
      <c r="AX169" s="10" t="s">
        <v>78</v>
      </c>
      <c r="AY169" s="181" t="s">
        <v>156</v>
      </c>
    </row>
    <row r="170" spans="2:65" s="11" customFormat="1" ht="14.4" customHeight="1">
      <c r="B170" s="182"/>
      <c r="C170" s="183"/>
      <c r="D170" s="183"/>
      <c r="E170" s="184" t="s">
        <v>5</v>
      </c>
      <c r="F170" s="282" t="s">
        <v>643</v>
      </c>
      <c r="G170" s="283"/>
      <c r="H170" s="283"/>
      <c r="I170" s="283"/>
      <c r="J170" s="183"/>
      <c r="K170" s="185">
        <v>4.2</v>
      </c>
      <c r="L170" s="183"/>
      <c r="M170" s="183"/>
      <c r="N170" s="183"/>
      <c r="O170" s="183"/>
      <c r="P170" s="183"/>
      <c r="Q170" s="183"/>
      <c r="R170" s="186"/>
      <c r="T170" s="187"/>
      <c r="U170" s="183"/>
      <c r="V170" s="183"/>
      <c r="W170" s="183"/>
      <c r="X170" s="183"/>
      <c r="Y170" s="183"/>
      <c r="Z170" s="183"/>
      <c r="AA170" s="188"/>
      <c r="AT170" s="189" t="s">
        <v>169</v>
      </c>
      <c r="AU170" s="189" t="s">
        <v>120</v>
      </c>
      <c r="AV170" s="11" t="s">
        <v>120</v>
      </c>
      <c r="AW170" s="11" t="s">
        <v>35</v>
      </c>
      <c r="AX170" s="11" t="s">
        <v>86</v>
      </c>
      <c r="AY170" s="189" t="s">
        <v>156</v>
      </c>
    </row>
    <row r="171" spans="2:65" s="1" customFormat="1" ht="22.8" customHeight="1">
      <c r="B171" s="135"/>
      <c r="C171" s="164" t="s">
        <v>302</v>
      </c>
      <c r="D171" s="164" t="s">
        <v>157</v>
      </c>
      <c r="E171" s="165" t="s">
        <v>665</v>
      </c>
      <c r="F171" s="272" t="s">
        <v>666</v>
      </c>
      <c r="G171" s="272"/>
      <c r="H171" s="272"/>
      <c r="I171" s="272"/>
      <c r="J171" s="166" t="s">
        <v>353</v>
      </c>
      <c r="K171" s="167">
        <v>6</v>
      </c>
      <c r="L171" s="273">
        <v>0</v>
      </c>
      <c r="M171" s="273"/>
      <c r="N171" s="274">
        <f>ROUND(L171*K171,2)</f>
        <v>0</v>
      </c>
      <c r="O171" s="274"/>
      <c r="P171" s="274"/>
      <c r="Q171" s="274"/>
      <c r="R171" s="138"/>
      <c r="T171" s="168" t="s">
        <v>5</v>
      </c>
      <c r="U171" s="47" t="s">
        <v>43</v>
      </c>
      <c r="V171" s="39"/>
      <c r="W171" s="169">
        <f>V171*K171</f>
        <v>0</v>
      </c>
      <c r="X171" s="169">
        <v>0</v>
      </c>
      <c r="Y171" s="169">
        <f>X171*K171</f>
        <v>0</v>
      </c>
      <c r="Z171" s="169">
        <v>0</v>
      </c>
      <c r="AA171" s="170">
        <f>Z171*K171</f>
        <v>0</v>
      </c>
      <c r="AR171" s="22" t="s">
        <v>184</v>
      </c>
      <c r="AT171" s="22" t="s">
        <v>157</v>
      </c>
      <c r="AU171" s="22" t="s">
        <v>120</v>
      </c>
      <c r="AY171" s="22" t="s">
        <v>156</v>
      </c>
      <c r="BE171" s="109">
        <f>IF(U171="základní",N171,0)</f>
        <v>0</v>
      </c>
      <c r="BF171" s="109">
        <f>IF(U171="snížená",N171,0)</f>
        <v>0</v>
      </c>
      <c r="BG171" s="109">
        <f>IF(U171="zákl. přenesená",N171,0)</f>
        <v>0</v>
      </c>
      <c r="BH171" s="109">
        <f>IF(U171="sníž. přenesená",N171,0)</f>
        <v>0</v>
      </c>
      <c r="BI171" s="109">
        <f>IF(U171="nulová",N171,0)</f>
        <v>0</v>
      </c>
      <c r="BJ171" s="22" t="s">
        <v>86</v>
      </c>
      <c r="BK171" s="109">
        <f>ROUND(L171*K171,2)</f>
        <v>0</v>
      </c>
      <c r="BL171" s="22" t="s">
        <v>184</v>
      </c>
      <c r="BM171" s="22" t="s">
        <v>667</v>
      </c>
    </row>
    <row r="172" spans="2:65" s="10" customFormat="1" ht="14.4" customHeight="1">
      <c r="B172" s="175"/>
      <c r="C172" s="176"/>
      <c r="D172" s="176"/>
      <c r="E172" s="177" t="s">
        <v>5</v>
      </c>
      <c r="F172" s="278" t="s">
        <v>612</v>
      </c>
      <c r="G172" s="279"/>
      <c r="H172" s="279"/>
      <c r="I172" s="279"/>
      <c r="J172" s="176"/>
      <c r="K172" s="177" t="s">
        <v>5</v>
      </c>
      <c r="L172" s="176"/>
      <c r="M172" s="176"/>
      <c r="N172" s="176"/>
      <c r="O172" s="176"/>
      <c r="P172" s="176"/>
      <c r="Q172" s="176"/>
      <c r="R172" s="178"/>
      <c r="T172" s="179"/>
      <c r="U172" s="176"/>
      <c r="V172" s="176"/>
      <c r="W172" s="176"/>
      <c r="X172" s="176"/>
      <c r="Y172" s="176"/>
      <c r="Z172" s="176"/>
      <c r="AA172" s="180"/>
      <c r="AT172" s="181" t="s">
        <v>169</v>
      </c>
      <c r="AU172" s="181" t="s">
        <v>120</v>
      </c>
      <c r="AV172" s="10" t="s">
        <v>86</v>
      </c>
      <c r="AW172" s="10" t="s">
        <v>35</v>
      </c>
      <c r="AX172" s="10" t="s">
        <v>78</v>
      </c>
      <c r="AY172" s="181" t="s">
        <v>156</v>
      </c>
    </row>
    <row r="173" spans="2:65" s="11" customFormat="1" ht="14.4" customHeight="1">
      <c r="B173" s="182"/>
      <c r="C173" s="183"/>
      <c r="D173" s="183"/>
      <c r="E173" s="184" t="s">
        <v>5</v>
      </c>
      <c r="F173" s="282" t="s">
        <v>647</v>
      </c>
      <c r="G173" s="283"/>
      <c r="H173" s="283"/>
      <c r="I173" s="283"/>
      <c r="J173" s="183"/>
      <c r="K173" s="185">
        <v>6</v>
      </c>
      <c r="L173" s="183"/>
      <c r="M173" s="183"/>
      <c r="N173" s="183"/>
      <c r="O173" s="183"/>
      <c r="P173" s="183"/>
      <c r="Q173" s="183"/>
      <c r="R173" s="186"/>
      <c r="T173" s="187"/>
      <c r="U173" s="183"/>
      <c r="V173" s="183"/>
      <c r="W173" s="183"/>
      <c r="X173" s="183"/>
      <c r="Y173" s="183"/>
      <c r="Z173" s="183"/>
      <c r="AA173" s="188"/>
      <c r="AT173" s="189" t="s">
        <v>169</v>
      </c>
      <c r="AU173" s="189" t="s">
        <v>120</v>
      </c>
      <c r="AV173" s="11" t="s">
        <v>120</v>
      </c>
      <c r="AW173" s="11" t="s">
        <v>35</v>
      </c>
      <c r="AX173" s="11" t="s">
        <v>86</v>
      </c>
      <c r="AY173" s="189" t="s">
        <v>156</v>
      </c>
    </row>
    <row r="174" spans="2:65" s="1" customFormat="1" ht="34.200000000000003" customHeight="1">
      <c r="B174" s="135"/>
      <c r="C174" s="164" t="s">
        <v>309</v>
      </c>
      <c r="D174" s="164" t="s">
        <v>157</v>
      </c>
      <c r="E174" s="165" t="s">
        <v>668</v>
      </c>
      <c r="F174" s="272" t="s">
        <v>669</v>
      </c>
      <c r="G174" s="272"/>
      <c r="H174" s="272"/>
      <c r="I174" s="272"/>
      <c r="J174" s="166" t="s">
        <v>239</v>
      </c>
      <c r="K174" s="167">
        <v>0.16200000000000001</v>
      </c>
      <c r="L174" s="273">
        <v>0</v>
      </c>
      <c r="M174" s="273"/>
      <c r="N174" s="274">
        <f>ROUND(L174*K174,2)</f>
        <v>0</v>
      </c>
      <c r="O174" s="274"/>
      <c r="P174" s="274"/>
      <c r="Q174" s="274"/>
      <c r="R174" s="138"/>
      <c r="T174" s="168" t="s">
        <v>5</v>
      </c>
      <c r="U174" s="47" t="s">
        <v>43</v>
      </c>
      <c r="V174" s="39"/>
      <c r="W174" s="169">
        <f>V174*K174</f>
        <v>0</v>
      </c>
      <c r="X174" s="169">
        <v>0</v>
      </c>
      <c r="Y174" s="169">
        <f>X174*K174</f>
        <v>0</v>
      </c>
      <c r="Z174" s="169">
        <v>0</v>
      </c>
      <c r="AA174" s="170">
        <f>Z174*K174</f>
        <v>0</v>
      </c>
      <c r="AR174" s="22" t="s">
        <v>184</v>
      </c>
      <c r="AT174" s="22" t="s">
        <v>157</v>
      </c>
      <c r="AU174" s="22" t="s">
        <v>120</v>
      </c>
      <c r="AY174" s="22" t="s">
        <v>156</v>
      </c>
      <c r="BE174" s="109">
        <f>IF(U174="základní",N174,0)</f>
        <v>0</v>
      </c>
      <c r="BF174" s="109">
        <f>IF(U174="snížená",N174,0)</f>
        <v>0</v>
      </c>
      <c r="BG174" s="109">
        <f>IF(U174="zákl. přenesená",N174,0)</f>
        <v>0</v>
      </c>
      <c r="BH174" s="109">
        <f>IF(U174="sníž. přenesená",N174,0)</f>
        <v>0</v>
      </c>
      <c r="BI174" s="109">
        <f>IF(U174="nulová",N174,0)</f>
        <v>0</v>
      </c>
      <c r="BJ174" s="22" t="s">
        <v>86</v>
      </c>
      <c r="BK174" s="109">
        <f>ROUND(L174*K174,2)</f>
        <v>0</v>
      </c>
      <c r="BL174" s="22" t="s">
        <v>184</v>
      </c>
      <c r="BM174" s="22" t="s">
        <v>670</v>
      </c>
    </row>
    <row r="175" spans="2:65" s="10" customFormat="1" ht="14.4" customHeight="1">
      <c r="B175" s="175"/>
      <c r="C175" s="176"/>
      <c r="D175" s="176"/>
      <c r="E175" s="177" t="s">
        <v>5</v>
      </c>
      <c r="F175" s="278" t="s">
        <v>671</v>
      </c>
      <c r="G175" s="279"/>
      <c r="H175" s="279"/>
      <c r="I175" s="279"/>
      <c r="J175" s="176"/>
      <c r="K175" s="177" t="s">
        <v>5</v>
      </c>
      <c r="L175" s="176"/>
      <c r="M175" s="176"/>
      <c r="N175" s="176"/>
      <c r="O175" s="176"/>
      <c r="P175" s="176"/>
      <c r="Q175" s="176"/>
      <c r="R175" s="178"/>
      <c r="T175" s="179"/>
      <c r="U175" s="176"/>
      <c r="V175" s="176"/>
      <c r="W175" s="176"/>
      <c r="X175" s="176"/>
      <c r="Y175" s="176"/>
      <c r="Z175" s="176"/>
      <c r="AA175" s="180"/>
      <c r="AT175" s="181" t="s">
        <v>169</v>
      </c>
      <c r="AU175" s="181" t="s">
        <v>120</v>
      </c>
      <c r="AV175" s="10" t="s">
        <v>86</v>
      </c>
      <c r="AW175" s="10" t="s">
        <v>35</v>
      </c>
      <c r="AX175" s="10" t="s">
        <v>78</v>
      </c>
      <c r="AY175" s="181" t="s">
        <v>156</v>
      </c>
    </row>
    <row r="176" spans="2:65" s="11" customFormat="1" ht="14.4" customHeight="1">
      <c r="B176" s="182"/>
      <c r="C176" s="183"/>
      <c r="D176" s="183"/>
      <c r="E176" s="184" t="s">
        <v>5</v>
      </c>
      <c r="F176" s="282" t="s">
        <v>672</v>
      </c>
      <c r="G176" s="283"/>
      <c r="H176" s="283"/>
      <c r="I176" s="283"/>
      <c r="J176" s="183"/>
      <c r="K176" s="185">
        <v>0.16200000000000001</v>
      </c>
      <c r="L176" s="183"/>
      <c r="M176" s="183"/>
      <c r="N176" s="183"/>
      <c r="O176" s="183"/>
      <c r="P176" s="183"/>
      <c r="Q176" s="183"/>
      <c r="R176" s="186"/>
      <c r="T176" s="187"/>
      <c r="U176" s="183"/>
      <c r="V176" s="183"/>
      <c r="W176" s="183"/>
      <c r="X176" s="183"/>
      <c r="Y176" s="183"/>
      <c r="Z176" s="183"/>
      <c r="AA176" s="188"/>
      <c r="AT176" s="189" t="s">
        <v>169</v>
      </c>
      <c r="AU176" s="189" t="s">
        <v>120</v>
      </c>
      <c r="AV176" s="11" t="s">
        <v>120</v>
      </c>
      <c r="AW176" s="11" t="s">
        <v>35</v>
      </c>
      <c r="AX176" s="11" t="s">
        <v>86</v>
      </c>
      <c r="AY176" s="189" t="s">
        <v>156</v>
      </c>
    </row>
    <row r="177" spans="2:65" s="1" customFormat="1" ht="22.8" customHeight="1">
      <c r="B177" s="135"/>
      <c r="C177" s="164" t="s">
        <v>313</v>
      </c>
      <c r="D177" s="164" t="s">
        <v>157</v>
      </c>
      <c r="E177" s="165" t="s">
        <v>673</v>
      </c>
      <c r="F177" s="272" t="s">
        <v>674</v>
      </c>
      <c r="G177" s="272"/>
      <c r="H177" s="272"/>
      <c r="I177" s="272"/>
      <c r="J177" s="166" t="s">
        <v>239</v>
      </c>
      <c r="K177" s="167">
        <v>0.16200000000000001</v>
      </c>
      <c r="L177" s="273">
        <v>0</v>
      </c>
      <c r="M177" s="273"/>
      <c r="N177" s="274">
        <f>ROUND(L177*K177,2)</f>
        <v>0</v>
      </c>
      <c r="O177" s="274"/>
      <c r="P177" s="274"/>
      <c r="Q177" s="274"/>
      <c r="R177" s="138"/>
      <c r="T177" s="168" t="s">
        <v>5</v>
      </c>
      <c r="U177" s="47" t="s">
        <v>43</v>
      </c>
      <c r="V177" s="39"/>
      <c r="W177" s="169">
        <f>V177*K177</f>
        <v>0</v>
      </c>
      <c r="X177" s="169">
        <v>0</v>
      </c>
      <c r="Y177" s="169">
        <f>X177*K177</f>
        <v>0</v>
      </c>
      <c r="Z177" s="169">
        <v>0</v>
      </c>
      <c r="AA177" s="170">
        <f>Z177*K177</f>
        <v>0</v>
      </c>
      <c r="AR177" s="22" t="s">
        <v>184</v>
      </c>
      <c r="AT177" s="22" t="s">
        <v>157</v>
      </c>
      <c r="AU177" s="22" t="s">
        <v>120</v>
      </c>
      <c r="AY177" s="22" t="s">
        <v>156</v>
      </c>
      <c r="BE177" s="109">
        <f>IF(U177="základní",N177,0)</f>
        <v>0</v>
      </c>
      <c r="BF177" s="109">
        <f>IF(U177="snížená",N177,0)</f>
        <v>0</v>
      </c>
      <c r="BG177" s="109">
        <f>IF(U177="zákl. přenesená",N177,0)</f>
        <v>0</v>
      </c>
      <c r="BH177" s="109">
        <f>IF(U177="sníž. přenesená",N177,0)</f>
        <v>0</v>
      </c>
      <c r="BI177" s="109">
        <f>IF(U177="nulová",N177,0)</f>
        <v>0</v>
      </c>
      <c r="BJ177" s="22" t="s">
        <v>86</v>
      </c>
      <c r="BK177" s="109">
        <f>ROUND(L177*K177,2)</f>
        <v>0</v>
      </c>
      <c r="BL177" s="22" t="s">
        <v>184</v>
      </c>
      <c r="BM177" s="22" t="s">
        <v>675</v>
      </c>
    </row>
    <row r="178" spans="2:65" s="1" customFormat="1" ht="34.200000000000003" customHeight="1">
      <c r="B178" s="135"/>
      <c r="C178" s="164" t="s">
        <v>330</v>
      </c>
      <c r="D178" s="164" t="s">
        <v>157</v>
      </c>
      <c r="E178" s="165" t="s">
        <v>676</v>
      </c>
      <c r="F178" s="272" t="s">
        <v>677</v>
      </c>
      <c r="G178" s="272"/>
      <c r="H178" s="272"/>
      <c r="I178" s="272"/>
      <c r="J178" s="166" t="s">
        <v>239</v>
      </c>
      <c r="K178" s="167">
        <v>0.28000000000000003</v>
      </c>
      <c r="L178" s="273">
        <v>0</v>
      </c>
      <c r="M178" s="273"/>
      <c r="N178" s="274">
        <f>ROUND(L178*K178,2)</f>
        <v>0</v>
      </c>
      <c r="O178" s="274"/>
      <c r="P178" s="274"/>
      <c r="Q178" s="274"/>
      <c r="R178" s="138"/>
      <c r="T178" s="168" t="s">
        <v>5</v>
      </c>
      <c r="U178" s="47" t="s">
        <v>43</v>
      </c>
      <c r="V178" s="39"/>
      <c r="W178" s="169">
        <f>V178*K178</f>
        <v>0</v>
      </c>
      <c r="X178" s="169">
        <v>2.4775800000000001</v>
      </c>
      <c r="Y178" s="169">
        <f>X178*K178</f>
        <v>0.69372240000000007</v>
      </c>
      <c r="Z178" s="169">
        <v>0</v>
      </c>
      <c r="AA178" s="170">
        <f>Z178*K178</f>
        <v>0</v>
      </c>
      <c r="AR178" s="22" t="s">
        <v>184</v>
      </c>
      <c r="AT178" s="22" t="s">
        <v>157</v>
      </c>
      <c r="AU178" s="22" t="s">
        <v>120</v>
      </c>
      <c r="AY178" s="22" t="s">
        <v>156</v>
      </c>
      <c r="BE178" s="109">
        <f>IF(U178="základní",N178,0)</f>
        <v>0</v>
      </c>
      <c r="BF178" s="109">
        <f>IF(U178="snížená",N178,0)</f>
        <v>0</v>
      </c>
      <c r="BG178" s="109">
        <f>IF(U178="zákl. přenesená",N178,0)</f>
        <v>0</v>
      </c>
      <c r="BH178" s="109">
        <f>IF(U178="sníž. přenesená",N178,0)</f>
        <v>0</v>
      </c>
      <c r="BI178" s="109">
        <f>IF(U178="nulová",N178,0)</f>
        <v>0</v>
      </c>
      <c r="BJ178" s="22" t="s">
        <v>86</v>
      </c>
      <c r="BK178" s="109">
        <f>ROUND(L178*K178,2)</f>
        <v>0</v>
      </c>
      <c r="BL178" s="22" t="s">
        <v>184</v>
      </c>
      <c r="BM178" s="22" t="s">
        <v>678</v>
      </c>
    </row>
    <row r="179" spans="2:65" s="10" customFormat="1" ht="14.4" customHeight="1">
      <c r="B179" s="175"/>
      <c r="C179" s="176"/>
      <c r="D179" s="176"/>
      <c r="E179" s="177" t="s">
        <v>5</v>
      </c>
      <c r="F179" s="278" t="s">
        <v>671</v>
      </c>
      <c r="G179" s="279"/>
      <c r="H179" s="279"/>
      <c r="I179" s="279"/>
      <c r="J179" s="176"/>
      <c r="K179" s="177" t="s">
        <v>5</v>
      </c>
      <c r="L179" s="176"/>
      <c r="M179" s="176"/>
      <c r="N179" s="176"/>
      <c r="O179" s="176"/>
      <c r="P179" s="176"/>
      <c r="Q179" s="176"/>
      <c r="R179" s="178"/>
      <c r="T179" s="179"/>
      <c r="U179" s="176"/>
      <c r="V179" s="176"/>
      <c r="W179" s="176"/>
      <c r="X179" s="176"/>
      <c r="Y179" s="176"/>
      <c r="Z179" s="176"/>
      <c r="AA179" s="180"/>
      <c r="AT179" s="181" t="s">
        <v>169</v>
      </c>
      <c r="AU179" s="181" t="s">
        <v>120</v>
      </c>
      <c r="AV179" s="10" t="s">
        <v>86</v>
      </c>
      <c r="AW179" s="10" t="s">
        <v>35</v>
      </c>
      <c r="AX179" s="10" t="s">
        <v>78</v>
      </c>
      <c r="AY179" s="181" t="s">
        <v>156</v>
      </c>
    </row>
    <row r="180" spans="2:65" s="11" customFormat="1" ht="14.4" customHeight="1">
      <c r="B180" s="182"/>
      <c r="C180" s="183"/>
      <c r="D180" s="183"/>
      <c r="E180" s="184" t="s">
        <v>5</v>
      </c>
      <c r="F180" s="282" t="s">
        <v>679</v>
      </c>
      <c r="G180" s="283"/>
      <c r="H180" s="283"/>
      <c r="I180" s="283"/>
      <c r="J180" s="183"/>
      <c r="K180" s="185">
        <v>0.28000000000000003</v>
      </c>
      <c r="L180" s="183"/>
      <c r="M180" s="183"/>
      <c r="N180" s="183"/>
      <c r="O180" s="183"/>
      <c r="P180" s="183"/>
      <c r="Q180" s="183"/>
      <c r="R180" s="186"/>
      <c r="T180" s="187"/>
      <c r="U180" s="183"/>
      <c r="V180" s="183"/>
      <c r="W180" s="183"/>
      <c r="X180" s="183"/>
      <c r="Y180" s="183"/>
      <c r="Z180" s="183"/>
      <c r="AA180" s="188"/>
      <c r="AT180" s="189" t="s">
        <v>169</v>
      </c>
      <c r="AU180" s="189" t="s">
        <v>120</v>
      </c>
      <c r="AV180" s="11" t="s">
        <v>120</v>
      </c>
      <c r="AW180" s="11" t="s">
        <v>35</v>
      </c>
      <c r="AX180" s="11" t="s">
        <v>86</v>
      </c>
      <c r="AY180" s="189" t="s">
        <v>156</v>
      </c>
    </row>
    <row r="181" spans="2:65" s="1" customFormat="1" ht="22.8" customHeight="1">
      <c r="B181" s="135"/>
      <c r="C181" s="164" t="s">
        <v>334</v>
      </c>
      <c r="D181" s="164" t="s">
        <v>157</v>
      </c>
      <c r="E181" s="165" t="s">
        <v>680</v>
      </c>
      <c r="F181" s="272" t="s">
        <v>681</v>
      </c>
      <c r="G181" s="272"/>
      <c r="H181" s="272"/>
      <c r="I181" s="272"/>
      <c r="J181" s="166" t="s">
        <v>239</v>
      </c>
      <c r="K181" s="167">
        <v>0.28000000000000003</v>
      </c>
      <c r="L181" s="273">
        <v>0</v>
      </c>
      <c r="M181" s="273"/>
      <c r="N181" s="274">
        <f>ROUND(L181*K181,2)</f>
        <v>0</v>
      </c>
      <c r="O181" s="274"/>
      <c r="P181" s="274"/>
      <c r="Q181" s="274"/>
      <c r="R181" s="138"/>
      <c r="T181" s="168" t="s">
        <v>5</v>
      </c>
      <c r="U181" s="47" t="s">
        <v>43</v>
      </c>
      <c r="V181" s="39"/>
      <c r="W181" s="169">
        <f>V181*K181</f>
        <v>0</v>
      </c>
      <c r="X181" s="169">
        <v>0</v>
      </c>
      <c r="Y181" s="169">
        <f>X181*K181</f>
        <v>0</v>
      </c>
      <c r="Z181" s="169">
        <v>0</v>
      </c>
      <c r="AA181" s="170">
        <f>Z181*K181</f>
        <v>0</v>
      </c>
      <c r="AR181" s="22" t="s">
        <v>184</v>
      </c>
      <c r="AT181" s="22" t="s">
        <v>157</v>
      </c>
      <c r="AU181" s="22" t="s">
        <v>120</v>
      </c>
      <c r="AY181" s="22" t="s">
        <v>156</v>
      </c>
      <c r="BE181" s="109">
        <f>IF(U181="základní",N181,0)</f>
        <v>0</v>
      </c>
      <c r="BF181" s="109">
        <f>IF(U181="snížená",N181,0)</f>
        <v>0</v>
      </c>
      <c r="BG181" s="109">
        <f>IF(U181="zákl. přenesená",N181,0)</f>
        <v>0</v>
      </c>
      <c r="BH181" s="109">
        <f>IF(U181="sníž. přenesená",N181,0)</f>
        <v>0</v>
      </c>
      <c r="BI181" s="109">
        <f>IF(U181="nulová",N181,0)</f>
        <v>0</v>
      </c>
      <c r="BJ181" s="22" t="s">
        <v>86</v>
      </c>
      <c r="BK181" s="109">
        <f>ROUND(L181*K181,2)</f>
        <v>0</v>
      </c>
      <c r="BL181" s="22" t="s">
        <v>184</v>
      </c>
      <c r="BM181" s="22" t="s">
        <v>682</v>
      </c>
    </row>
    <row r="182" spans="2:65" s="1" customFormat="1" ht="22.8" customHeight="1">
      <c r="B182" s="135"/>
      <c r="C182" s="164" t="s">
        <v>10</v>
      </c>
      <c r="D182" s="164" t="s">
        <v>157</v>
      </c>
      <c r="E182" s="165" t="s">
        <v>683</v>
      </c>
      <c r="F182" s="272" t="s">
        <v>684</v>
      </c>
      <c r="G182" s="272"/>
      <c r="H182" s="272"/>
      <c r="I182" s="272"/>
      <c r="J182" s="166" t="s">
        <v>233</v>
      </c>
      <c r="K182" s="167">
        <v>3.52</v>
      </c>
      <c r="L182" s="273">
        <v>0</v>
      </c>
      <c r="M182" s="273"/>
      <c r="N182" s="274">
        <f>ROUND(L182*K182,2)</f>
        <v>0</v>
      </c>
      <c r="O182" s="274"/>
      <c r="P182" s="274"/>
      <c r="Q182" s="274"/>
      <c r="R182" s="138"/>
      <c r="T182" s="168" t="s">
        <v>5</v>
      </c>
      <c r="U182" s="47" t="s">
        <v>43</v>
      </c>
      <c r="V182" s="39"/>
      <c r="W182" s="169">
        <f>V182*K182</f>
        <v>0</v>
      </c>
      <c r="X182" s="169">
        <v>4.6499999999999996E-3</v>
      </c>
      <c r="Y182" s="169">
        <f>X182*K182</f>
        <v>1.6367999999999997E-2</v>
      </c>
      <c r="Z182" s="169">
        <v>0</v>
      </c>
      <c r="AA182" s="170">
        <f>Z182*K182</f>
        <v>0</v>
      </c>
      <c r="AR182" s="22" t="s">
        <v>184</v>
      </c>
      <c r="AT182" s="22" t="s">
        <v>157</v>
      </c>
      <c r="AU182" s="22" t="s">
        <v>120</v>
      </c>
      <c r="AY182" s="22" t="s">
        <v>156</v>
      </c>
      <c r="BE182" s="109">
        <f>IF(U182="základní",N182,0)</f>
        <v>0</v>
      </c>
      <c r="BF182" s="109">
        <f>IF(U182="snížená",N182,0)</f>
        <v>0</v>
      </c>
      <c r="BG182" s="109">
        <f>IF(U182="zákl. přenesená",N182,0)</f>
        <v>0</v>
      </c>
      <c r="BH182" s="109">
        <f>IF(U182="sníž. přenesená",N182,0)</f>
        <v>0</v>
      </c>
      <c r="BI182" s="109">
        <f>IF(U182="nulová",N182,0)</f>
        <v>0</v>
      </c>
      <c r="BJ182" s="22" t="s">
        <v>86</v>
      </c>
      <c r="BK182" s="109">
        <f>ROUND(L182*K182,2)</f>
        <v>0</v>
      </c>
      <c r="BL182" s="22" t="s">
        <v>184</v>
      </c>
      <c r="BM182" s="22" t="s">
        <v>685</v>
      </c>
    </row>
    <row r="183" spans="2:65" s="10" customFormat="1" ht="14.4" customHeight="1">
      <c r="B183" s="175"/>
      <c r="C183" s="176"/>
      <c r="D183" s="176"/>
      <c r="E183" s="177" t="s">
        <v>5</v>
      </c>
      <c r="F183" s="278" t="s">
        <v>671</v>
      </c>
      <c r="G183" s="279"/>
      <c r="H183" s="279"/>
      <c r="I183" s="279"/>
      <c r="J183" s="176"/>
      <c r="K183" s="177" t="s">
        <v>5</v>
      </c>
      <c r="L183" s="176"/>
      <c r="M183" s="176"/>
      <c r="N183" s="176"/>
      <c r="O183" s="176"/>
      <c r="P183" s="176"/>
      <c r="Q183" s="176"/>
      <c r="R183" s="178"/>
      <c r="T183" s="179"/>
      <c r="U183" s="176"/>
      <c r="V183" s="176"/>
      <c r="W183" s="176"/>
      <c r="X183" s="176"/>
      <c r="Y183" s="176"/>
      <c r="Z183" s="176"/>
      <c r="AA183" s="180"/>
      <c r="AT183" s="181" t="s">
        <v>169</v>
      </c>
      <c r="AU183" s="181" t="s">
        <v>120</v>
      </c>
      <c r="AV183" s="10" t="s">
        <v>86</v>
      </c>
      <c r="AW183" s="10" t="s">
        <v>35</v>
      </c>
      <c r="AX183" s="10" t="s">
        <v>78</v>
      </c>
      <c r="AY183" s="181" t="s">
        <v>156</v>
      </c>
    </row>
    <row r="184" spans="2:65" s="11" customFormat="1" ht="14.4" customHeight="1">
      <c r="B184" s="182"/>
      <c r="C184" s="183"/>
      <c r="D184" s="183"/>
      <c r="E184" s="184" t="s">
        <v>5</v>
      </c>
      <c r="F184" s="282" t="s">
        <v>686</v>
      </c>
      <c r="G184" s="283"/>
      <c r="H184" s="283"/>
      <c r="I184" s="283"/>
      <c r="J184" s="183"/>
      <c r="K184" s="185">
        <v>2.8</v>
      </c>
      <c r="L184" s="183"/>
      <c r="M184" s="183"/>
      <c r="N184" s="183"/>
      <c r="O184" s="183"/>
      <c r="P184" s="183"/>
      <c r="Q184" s="183"/>
      <c r="R184" s="186"/>
      <c r="T184" s="187"/>
      <c r="U184" s="183"/>
      <c r="V184" s="183"/>
      <c r="W184" s="183"/>
      <c r="X184" s="183"/>
      <c r="Y184" s="183"/>
      <c r="Z184" s="183"/>
      <c r="AA184" s="188"/>
      <c r="AT184" s="189" t="s">
        <v>169</v>
      </c>
      <c r="AU184" s="189" t="s">
        <v>120</v>
      </c>
      <c r="AV184" s="11" t="s">
        <v>120</v>
      </c>
      <c r="AW184" s="11" t="s">
        <v>35</v>
      </c>
      <c r="AX184" s="11" t="s">
        <v>78</v>
      </c>
      <c r="AY184" s="189" t="s">
        <v>156</v>
      </c>
    </row>
    <row r="185" spans="2:65" s="11" customFormat="1" ht="14.4" customHeight="1">
      <c r="B185" s="182"/>
      <c r="C185" s="183"/>
      <c r="D185" s="183"/>
      <c r="E185" s="184" t="s">
        <v>5</v>
      </c>
      <c r="F185" s="282" t="s">
        <v>687</v>
      </c>
      <c r="G185" s="283"/>
      <c r="H185" s="283"/>
      <c r="I185" s="283"/>
      <c r="J185" s="183"/>
      <c r="K185" s="185">
        <v>0.72</v>
      </c>
      <c r="L185" s="183"/>
      <c r="M185" s="183"/>
      <c r="N185" s="183"/>
      <c r="O185" s="183"/>
      <c r="P185" s="183"/>
      <c r="Q185" s="183"/>
      <c r="R185" s="186"/>
      <c r="T185" s="187"/>
      <c r="U185" s="183"/>
      <c r="V185" s="183"/>
      <c r="W185" s="183"/>
      <c r="X185" s="183"/>
      <c r="Y185" s="183"/>
      <c r="Z185" s="183"/>
      <c r="AA185" s="188"/>
      <c r="AT185" s="189" t="s">
        <v>169</v>
      </c>
      <c r="AU185" s="189" t="s">
        <v>120</v>
      </c>
      <c r="AV185" s="11" t="s">
        <v>120</v>
      </c>
      <c r="AW185" s="11" t="s">
        <v>35</v>
      </c>
      <c r="AX185" s="11" t="s">
        <v>78</v>
      </c>
      <c r="AY185" s="189" t="s">
        <v>156</v>
      </c>
    </row>
    <row r="186" spans="2:65" s="10" customFormat="1" ht="14.4" customHeight="1">
      <c r="B186" s="175"/>
      <c r="C186" s="176"/>
      <c r="D186" s="176"/>
      <c r="E186" s="177" t="s">
        <v>5</v>
      </c>
      <c r="F186" s="280" t="s">
        <v>688</v>
      </c>
      <c r="G186" s="281"/>
      <c r="H186" s="281"/>
      <c r="I186" s="281"/>
      <c r="J186" s="176"/>
      <c r="K186" s="177" t="s">
        <v>5</v>
      </c>
      <c r="L186" s="176"/>
      <c r="M186" s="176"/>
      <c r="N186" s="176"/>
      <c r="O186" s="176"/>
      <c r="P186" s="176"/>
      <c r="Q186" s="176"/>
      <c r="R186" s="178"/>
      <c r="T186" s="179"/>
      <c r="U186" s="176"/>
      <c r="V186" s="176"/>
      <c r="W186" s="176"/>
      <c r="X186" s="176"/>
      <c r="Y186" s="176"/>
      <c r="Z186" s="176"/>
      <c r="AA186" s="180"/>
      <c r="AT186" s="181" t="s">
        <v>169</v>
      </c>
      <c r="AU186" s="181" t="s">
        <v>120</v>
      </c>
      <c r="AV186" s="10" t="s">
        <v>86</v>
      </c>
      <c r="AW186" s="10" t="s">
        <v>35</v>
      </c>
      <c r="AX186" s="10" t="s">
        <v>78</v>
      </c>
      <c r="AY186" s="181" t="s">
        <v>156</v>
      </c>
    </row>
    <row r="187" spans="2:65" s="12" customFormat="1" ht="14.4" customHeight="1">
      <c r="B187" s="191"/>
      <c r="C187" s="192"/>
      <c r="D187" s="192"/>
      <c r="E187" s="193" t="s">
        <v>5</v>
      </c>
      <c r="F187" s="294" t="s">
        <v>265</v>
      </c>
      <c r="G187" s="295"/>
      <c r="H187" s="295"/>
      <c r="I187" s="295"/>
      <c r="J187" s="192"/>
      <c r="K187" s="194">
        <v>3.52</v>
      </c>
      <c r="L187" s="192"/>
      <c r="M187" s="192"/>
      <c r="N187" s="192"/>
      <c r="O187" s="192"/>
      <c r="P187" s="192"/>
      <c r="Q187" s="192"/>
      <c r="R187" s="195"/>
      <c r="T187" s="196"/>
      <c r="U187" s="192"/>
      <c r="V187" s="192"/>
      <c r="W187" s="192"/>
      <c r="X187" s="192"/>
      <c r="Y187" s="192"/>
      <c r="Z187" s="192"/>
      <c r="AA187" s="197"/>
      <c r="AT187" s="198" t="s">
        <v>169</v>
      </c>
      <c r="AU187" s="198" t="s">
        <v>120</v>
      </c>
      <c r="AV187" s="12" t="s">
        <v>184</v>
      </c>
      <c r="AW187" s="12" t="s">
        <v>35</v>
      </c>
      <c r="AX187" s="12" t="s">
        <v>86</v>
      </c>
      <c r="AY187" s="198" t="s">
        <v>156</v>
      </c>
    </row>
    <row r="188" spans="2:65" s="1" customFormat="1" ht="22.8" customHeight="1">
      <c r="B188" s="135"/>
      <c r="C188" s="164" t="s">
        <v>342</v>
      </c>
      <c r="D188" s="164" t="s">
        <v>157</v>
      </c>
      <c r="E188" s="165" t="s">
        <v>689</v>
      </c>
      <c r="F188" s="272" t="s">
        <v>690</v>
      </c>
      <c r="G188" s="272"/>
      <c r="H188" s="272"/>
      <c r="I188" s="272"/>
      <c r="J188" s="166" t="s">
        <v>305</v>
      </c>
      <c r="K188" s="167">
        <v>0.03</v>
      </c>
      <c r="L188" s="273">
        <v>0</v>
      </c>
      <c r="M188" s="273"/>
      <c r="N188" s="274">
        <f>ROUND(L188*K188,2)</f>
        <v>0</v>
      </c>
      <c r="O188" s="274"/>
      <c r="P188" s="274"/>
      <c r="Q188" s="274"/>
      <c r="R188" s="138"/>
      <c r="T188" s="168" t="s">
        <v>5</v>
      </c>
      <c r="U188" s="47" t="s">
        <v>43</v>
      </c>
      <c r="V188" s="39"/>
      <c r="W188" s="169">
        <f>V188*K188</f>
        <v>0</v>
      </c>
      <c r="X188" s="169">
        <v>1.0040899999999999</v>
      </c>
      <c r="Y188" s="169">
        <f>X188*K188</f>
        <v>3.0122699999999995E-2</v>
      </c>
      <c r="Z188" s="169">
        <v>0</v>
      </c>
      <c r="AA188" s="170">
        <f>Z188*K188</f>
        <v>0</v>
      </c>
      <c r="AR188" s="22" t="s">
        <v>184</v>
      </c>
      <c r="AT188" s="22" t="s">
        <v>157</v>
      </c>
      <c r="AU188" s="22" t="s">
        <v>120</v>
      </c>
      <c r="AY188" s="22" t="s">
        <v>156</v>
      </c>
      <c r="BE188" s="109">
        <f>IF(U188="základní",N188,0)</f>
        <v>0</v>
      </c>
      <c r="BF188" s="109">
        <f>IF(U188="snížená",N188,0)</f>
        <v>0</v>
      </c>
      <c r="BG188" s="109">
        <f>IF(U188="zákl. přenesená",N188,0)</f>
        <v>0</v>
      </c>
      <c r="BH188" s="109">
        <f>IF(U188="sníž. přenesená",N188,0)</f>
        <v>0</v>
      </c>
      <c r="BI188" s="109">
        <f>IF(U188="nulová",N188,0)</f>
        <v>0</v>
      </c>
      <c r="BJ188" s="22" t="s">
        <v>86</v>
      </c>
      <c r="BK188" s="109">
        <f>ROUND(L188*K188,2)</f>
        <v>0</v>
      </c>
      <c r="BL188" s="22" t="s">
        <v>184</v>
      </c>
      <c r="BM188" s="22" t="s">
        <v>691</v>
      </c>
    </row>
    <row r="189" spans="2:65" s="10" customFormat="1" ht="14.4" customHeight="1">
      <c r="B189" s="175"/>
      <c r="C189" s="176"/>
      <c r="D189" s="176"/>
      <c r="E189" s="177" t="s">
        <v>5</v>
      </c>
      <c r="F189" s="278" t="s">
        <v>671</v>
      </c>
      <c r="G189" s="279"/>
      <c r="H189" s="279"/>
      <c r="I189" s="279"/>
      <c r="J189" s="176"/>
      <c r="K189" s="177" t="s">
        <v>5</v>
      </c>
      <c r="L189" s="176"/>
      <c r="M189" s="176"/>
      <c r="N189" s="176"/>
      <c r="O189" s="176"/>
      <c r="P189" s="176"/>
      <c r="Q189" s="176"/>
      <c r="R189" s="178"/>
      <c r="T189" s="179"/>
      <c r="U189" s="176"/>
      <c r="V189" s="176"/>
      <c r="W189" s="176"/>
      <c r="X189" s="176"/>
      <c r="Y189" s="176"/>
      <c r="Z189" s="176"/>
      <c r="AA189" s="180"/>
      <c r="AT189" s="181" t="s">
        <v>169</v>
      </c>
      <c r="AU189" s="181" t="s">
        <v>120</v>
      </c>
      <c r="AV189" s="10" t="s">
        <v>86</v>
      </c>
      <c r="AW189" s="10" t="s">
        <v>35</v>
      </c>
      <c r="AX189" s="10" t="s">
        <v>78</v>
      </c>
      <c r="AY189" s="181" t="s">
        <v>156</v>
      </c>
    </row>
    <row r="190" spans="2:65" s="10" customFormat="1" ht="14.4" customHeight="1">
      <c r="B190" s="175"/>
      <c r="C190" s="176"/>
      <c r="D190" s="176"/>
      <c r="E190" s="177" t="s">
        <v>5</v>
      </c>
      <c r="F190" s="280" t="s">
        <v>692</v>
      </c>
      <c r="G190" s="281"/>
      <c r="H190" s="281"/>
      <c r="I190" s="281"/>
      <c r="J190" s="176"/>
      <c r="K190" s="177" t="s">
        <v>5</v>
      </c>
      <c r="L190" s="176"/>
      <c r="M190" s="176"/>
      <c r="N190" s="176"/>
      <c r="O190" s="176"/>
      <c r="P190" s="176"/>
      <c r="Q190" s="176"/>
      <c r="R190" s="178"/>
      <c r="T190" s="179"/>
      <c r="U190" s="176"/>
      <c r="V190" s="176"/>
      <c r="W190" s="176"/>
      <c r="X190" s="176"/>
      <c r="Y190" s="176"/>
      <c r="Z190" s="176"/>
      <c r="AA190" s="180"/>
      <c r="AT190" s="181" t="s">
        <v>169</v>
      </c>
      <c r="AU190" s="181" t="s">
        <v>120</v>
      </c>
      <c r="AV190" s="10" t="s">
        <v>86</v>
      </c>
      <c r="AW190" s="10" t="s">
        <v>35</v>
      </c>
      <c r="AX190" s="10" t="s">
        <v>78</v>
      </c>
      <c r="AY190" s="181" t="s">
        <v>156</v>
      </c>
    </row>
    <row r="191" spans="2:65" s="11" customFormat="1" ht="14.4" customHeight="1">
      <c r="B191" s="182"/>
      <c r="C191" s="183"/>
      <c r="D191" s="183"/>
      <c r="E191" s="184" t="s">
        <v>5</v>
      </c>
      <c r="F191" s="282" t="s">
        <v>693</v>
      </c>
      <c r="G191" s="283"/>
      <c r="H191" s="283"/>
      <c r="I191" s="283"/>
      <c r="J191" s="183"/>
      <c r="K191" s="185">
        <v>2.1000000000000001E-2</v>
      </c>
      <c r="L191" s="183"/>
      <c r="M191" s="183"/>
      <c r="N191" s="183"/>
      <c r="O191" s="183"/>
      <c r="P191" s="183"/>
      <c r="Q191" s="183"/>
      <c r="R191" s="186"/>
      <c r="T191" s="187"/>
      <c r="U191" s="183"/>
      <c r="V191" s="183"/>
      <c r="W191" s="183"/>
      <c r="X191" s="183"/>
      <c r="Y191" s="183"/>
      <c r="Z191" s="183"/>
      <c r="AA191" s="188"/>
      <c r="AT191" s="189" t="s">
        <v>169</v>
      </c>
      <c r="AU191" s="189" t="s">
        <v>120</v>
      </c>
      <c r="AV191" s="11" t="s">
        <v>120</v>
      </c>
      <c r="AW191" s="11" t="s">
        <v>35</v>
      </c>
      <c r="AX191" s="11" t="s">
        <v>78</v>
      </c>
      <c r="AY191" s="189" t="s">
        <v>156</v>
      </c>
    </row>
    <row r="192" spans="2:65" s="11" customFormat="1" ht="14.4" customHeight="1">
      <c r="B192" s="182"/>
      <c r="C192" s="183"/>
      <c r="D192" s="183"/>
      <c r="E192" s="184" t="s">
        <v>5</v>
      </c>
      <c r="F192" s="282" t="s">
        <v>694</v>
      </c>
      <c r="G192" s="283"/>
      <c r="H192" s="283"/>
      <c r="I192" s="283"/>
      <c r="J192" s="183"/>
      <c r="K192" s="185">
        <v>8.9999999999999993E-3</v>
      </c>
      <c r="L192" s="183"/>
      <c r="M192" s="183"/>
      <c r="N192" s="183"/>
      <c r="O192" s="183"/>
      <c r="P192" s="183"/>
      <c r="Q192" s="183"/>
      <c r="R192" s="186"/>
      <c r="T192" s="187"/>
      <c r="U192" s="183"/>
      <c r="V192" s="183"/>
      <c r="W192" s="183"/>
      <c r="X192" s="183"/>
      <c r="Y192" s="183"/>
      <c r="Z192" s="183"/>
      <c r="AA192" s="188"/>
      <c r="AT192" s="189" t="s">
        <v>169</v>
      </c>
      <c r="AU192" s="189" t="s">
        <v>120</v>
      </c>
      <c r="AV192" s="11" t="s">
        <v>120</v>
      </c>
      <c r="AW192" s="11" t="s">
        <v>35</v>
      </c>
      <c r="AX192" s="11" t="s">
        <v>78</v>
      </c>
      <c r="AY192" s="189" t="s">
        <v>156</v>
      </c>
    </row>
    <row r="193" spans="2:65" s="10" customFormat="1" ht="14.4" customHeight="1">
      <c r="B193" s="175"/>
      <c r="C193" s="176"/>
      <c r="D193" s="176"/>
      <c r="E193" s="177" t="s">
        <v>5</v>
      </c>
      <c r="F193" s="280" t="s">
        <v>688</v>
      </c>
      <c r="G193" s="281"/>
      <c r="H193" s="281"/>
      <c r="I193" s="281"/>
      <c r="J193" s="176"/>
      <c r="K193" s="177" t="s">
        <v>5</v>
      </c>
      <c r="L193" s="176"/>
      <c r="M193" s="176"/>
      <c r="N193" s="176"/>
      <c r="O193" s="176"/>
      <c r="P193" s="176"/>
      <c r="Q193" s="176"/>
      <c r="R193" s="178"/>
      <c r="T193" s="179"/>
      <c r="U193" s="176"/>
      <c r="V193" s="176"/>
      <c r="W193" s="176"/>
      <c r="X193" s="176"/>
      <c r="Y193" s="176"/>
      <c r="Z193" s="176"/>
      <c r="AA193" s="180"/>
      <c r="AT193" s="181" t="s">
        <v>169</v>
      </c>
      <c r="AU193" s="181" t="s">
        <v>120</v>
      </c>
      <c r="AV193" s="10" t="s">
        <v>86</v>
      </c>
      <c r="AW193" s="10" t="s">
        <v>35</v>
      </c>
      <c r="AX193" s="10" t="s">
        <v>78</v>
      </c>
      <c r="AY193" s="181" t="s">
        <v>156</v>
      </c>
    </row>
    <row r="194" spans="2:65" s="12" customFormat="1" ht="14.4" customHeight="1">
      <c r="B194" s="191"/>
      <c r="C194" s="192"/>
      <c r="D194" s="192"/>
      <c r="E194" s="193" t="s">
        <v>5</v>
      </c>
      <c r="F194" s="294" t="s">
        <v>265</v>
      </c>
      <c r="G194" s="295"/>
      <c r="H194" s="295"/>
      <c r="I194" s="295"/>
      <c r="J194" s="192"/>
      <c r="K194" s="194">
        <v>0.03</v>
      </c>
      <c r="L194" s="192"/>
      <c r="M194" s="192"/>
      <c r="N194" s="192"/>
      <c r="O194" s="192"/>
      <c r="P194" s="192"/>
      <c r="Q194" s="192"/>
      <c r="R194" s="195"/>
      <c r="T194" s="196"/>
      <c r="U194" s="192"/>
      <c r="V194" s="192"/>
      <c r="W194" s="192"/>
      <c r="X194" s="192"/>
      <c r="Y194" s="192"/>
      <c r="Z194" s="192"/>
      <c r="AA194" s="197"/>
      <c r="AT194" s="198" t="s">
        <v>169</v>
      </c>
      <c r="AU194" s="198" t="s">
        <v>120</v>
      </c>
      <c r="AV194" s="12" t="s">
        <v>184</v>
      </c>
      <c r="AW194" s="12" t="s">
        <v>35</v>
      </c>
      <c r="AX194" s="12" t="s">
        <v>86</v>
      </c>
      <c r="AY194" s="198" t="s">
        <v>156</v>
      </c>
    </row>
    <row r="195" spans="2:65" s="1" customFormat="1" ht="34.200000000000003" customHeight="1">
      <c r="B195" s="135"/>
      <c r="C195" s="164" t="s">
        <v>346</v>
      </c>
      <c r="D195" s="164" t="s">
        <v>157</v>
      </c>
      <c r="E195" s="165" t="s">
        <v>695</v>
      </c>
      <c r="F195" s="272" t="s">
        <v>696</v>
      </c>
      <c r="G195" s="272"/>
      <c r="H195" s="272"/>
      <c r="I195" s="272"/>
      <c r="J195" s="166" t="s">
        <v>165</v>
      </c>
      <c r="K195" s="167">
        <v>1</v>
      </c>
      <c r="L195" s="273">
        <v>0</v>
      </c>
      <c r="M195" s="273"/>
      <c r="N195" s="274">
        <f>ROUND(L195*K195,2)</f>
        <v>0</v>
      </c>
      <c r="O195" s="274"/>
      <c r="P195" s="274"/>
      <c r="Q195" s="274"/>
      <c r="R195" s="138"/>
      <c r="T195" s="168" t="s">
        <v>5</v>
      </c>
      <c r="U195" s="47" t="s">
        <v>43</v>
      </c>
      <c r="V195" s="39"/>
      <c r="W195" s="169">
        <f>V195*K195</f>
        <v>0</v>
      </c>
      <c r="X195" s="169">
        <v>0.21734000000000001</v>
      </c>
      <c r="Y195" s="169">
        <f>X195*K195</f>
        <v>0.21734000000000001</v>
      </c>
      <c r="Z195" s="169">
        <v>0</v>
      </c>
      <c r="AA195" s="170">
        <f>Z195*K195</f>
        <v>0</v>
      </c>
      <c r="AR195" s="22" t="s">
        <v>184</v>
      </c>
      <c r="AT195" s="22" t="s">
        <v>157</v>
      </c>
      <c r="AU195" s="22" t="s">
        <v>120</v>
      </c>
      <c r="AY195" s="22" t="s">
        <v>156</v>
      </c>
      <c r="BE195" s="109">
        <f>IF(U195="základní",N195,0)</f>
        <v>0</v>
      </c>
      <c r="BF195" s="109">
        <f>IF(U195="snížená",N195,0)</f>
        <v>0</v>
      </c>
      <c r="BG195" s="109">
        <f>IF(U195="zákl. přenesená",N195,0)</f>
        <v>0</v>
      </c>
      <c r="BH195" s="109">
        <f>IF(U195="sníž. přenesená",N195,0)</f>
        <v>0</v>
      </c>
      <c r="BI195" s="109">
        <f>IF(U195="nulová",N195,0)</f>
        <v>0</v>
      </c>
      <c r="BJ195" s="22" t="s">
        <v>86</v>
      </c>
      <c r="BK195" s="109">
        <f>ROUND(L195*K195,2)</f>
        <v>0</v>
      </c>
      <c r="BL195" s="22" t="s">
        <v>184</v>
      </c>
      <c r="BM195" s="22" t="s">
        <v>697</v>
      </c>
    </row>
    <row r="196" spans="2:65" s="11" customFormat="1" ht="14.4" customHeight="1">
      <c r="B196" s="182"/>
      <c r="C196" s="183"/>
      <c r="D196" s="183"/>
      <c r="E196" s="184" t="s">
        <v>5</v>
      </c>
      <c r="F196" s="292" t="s">
        <v>698</v>
      </c>
      <c r="G196" s="293"/>
      <c r="H196" s="293"/>
      <c r="I196" s="293"/>
      <c r="J196" s="183"/>
      <c r="K196" s="185">
        <v>1</v>
      </c>
      <c r="L196" s="183"/>
      <c r="M196" s="183"/>
      <c r="N196" s="183"/>
      <c r="O196" s="183"/>
      <c r="P196" s="183"/>
      <c r="Q196" s="183"/>
      <c r="R196" s="186"/>
      <c r="T196" s="187"/>
      <c r="U196" s="183"/>
      <c r="V196" s="183"/>
      <c r="W196" s="183"/>
      <c r="X196" s="183"/>
      <c r="Y196" s="183"/>
      <c r="Z196" s="183"/>
      <c r="AA196" s="188"/>
      <c r="AT196" s="189" t="s">
        <v>169</v>
      </c>
      <c r="AU196" s="189" t="s">
        <v>120</v>
      </c>
      <c r="AV196" s="11" t="s">
        <v>120</v>
      </c>
      <c r="AW196" s="11" t="s">
        <v>35</v>
      </c>
      <c r="AX196" s="11" t="s">
        <v>86</v>
      </c>
      <c r="AY196" s="189" t="s">
        <v>156</v>
      </c>
    </row>
    <row r="197" spans="2:65" s="1" customFormat="1" ht="34.200000000000003" customHeight="1">
      <c r="B197" s="135"/>
      <c r="C197" s="171" t="s">
        <v>350</v>
      </c>
      <c r="D197" s="171" t="s">
        <v>162</v>
      </c>
      <c r="E197" s="172" t="s">
        <v>699</v>
      </c>
      <c r="F197" s="275" t="s">
        <v>700</v>
      </c>
      <c r="G197" s="275"/>
      <c r="H197" s="275"/>
      <c r="I197" s="275"/>
      <c r="J197" s="173" t="s">
        <v>165</v>
      </c>
      <c r="K197" s="174">
        <v>1</v>
      </c>
      <c r="L197" s="276">
        <v>0</v>
      </c>
      <c r="M197" s="276"/>
      <c r="N197" s="277">
        <f>ROUND(L197*K197,2)</f>
        <v>0</v>
      </c>
      <c r="O197" s="274"/>
      <c r="P197" s="274"/>
      <c r="Q197" s="274"/>
      <c r="R197" s="138"/>
      <c r="T197" s="168" t="s">
        <v>5</v>
      </c>
      <c r="U197" s="47" t="s">
        <v>43</v>
      </c>
      <c r="V197" s="39"/>
      <c r="W197" s="169">
        <f>V197*K197</f>
        <v>0</v>
      </c>
      <c r="X197" s="169">
        <v>5.2400000000000002E-2</v>
      </c>
      <c r="Y197" s="169">
        <f>X197*K197</f>
        <v>5.2400000000000002E-2</v>
      </c>
      <c r="Z197" s="169">
        <v>0</v>
      </c>
      <c r="AA197" s="170">
        <f>Z197*K197</f>
        <v>0</v>
      </c>
      <c r="AR197" s="22" t="s">
        <v>200</v>
      </c>
      <c r="AT197" s="22" t="s">
        <v>162</v>
      </c>
      <c r="AU197" s="22" t="s">
        <v>120</v>
      </c>
      <c r="AY197" s="22" t="s">
        <v>156</v>
      </c>
      <c r="BE197" s="109">
        <f>IF(U197="základní",N197,0)</f>
        <v>0</v>
      </c>
      <c r="BF197" s="109">
        <f>IF(U197="snížená",N197,0)</f>
        <v>0</v>
      </c>
      <c r="BG197" s="109">
        <f>IF(U197="zákl. přenesená",N197,0)</f>
        <v>0</v>
      </c>
      <c r="BH197" s="109">
        <f>IF(U197="sníž. přenesená",N197,0)</f>
        <v>0</v>
      </c>
      <c r="BI197" s="109">
        <f>IF(U197="nulová",N197,0)</f>
        <v>0</v>
      </c>
      <c r="BJ197" s="22" t="s">
        <v>86</v>
      </c>
      <c r="BK197" s="109">
        <f>ROUND(L197*K197,2)</f>
        <v>0</v>
      </c>
      <c r="BL197" s="22" t="s">
        <v>184</v>
      </c>
      <c r="BM197" s="22" t="s">
        <v>701</v>
      </c>
    </row>
    <row r="198" spans="2:65" s="11" customFormat="1" ht="14.4" customHeight="1">
      <c r="B198" s="182"/>
      <c r="C198" s="183"/>
      <c r="D198" s="183"/>
      <c r="E198" s="184" t="s">
        <v>5</v>
      </c>
      <c r="F198" s="292" t="s">
        <v>702</v>
      </c>
      <c r="G198" s="293"/>
      <c r="H198" s="293"/>
      <c r="I198" s="293"/>
      <c r="J198" s="183"/>
      <c r="K198" s="185">
        <v>1</v>
      </c>
      <c r="L198" s="183"/>
      <c r="M198" s="183"/>
      <c r="N198" s="183"/>
      <c r="O198" s="183"/>
      <c r="P198" s="183"/>
      <c r="Q198" s="183"/>
      <c r="R198" s="186"/>
      <c r="T198" s="187"/>
      <c r="U198" s="183"/>
      <c r="V198" s="183"/>
      <c r="W198" s="183"/>
      <c r="X198" s="183"/>
      <c r="Y198" s="183"/>
      <c r="Z198" s="183"/>
      <c r="AA198" s="188"/>
      <c r="AT198" s="189" t="s">
        <v>169</v>
      </c>
      <c r="AU198" s="189" t="s">
        <v>120</v>
      </c>
      <c r="AV198" s="11" t="s">
        <v>120</v>
      </c>
      <c r="AW198" s="11" t="s">
        <v>35</v>
      </c>
      <c r="AX198" s="11" t="s">
        <v>86</v>
      </c>
      <c r="AY198" s="189" t="s">
        <v>156</v>
      </c>
    </row>
    <row r="199" spans="2:65" s="1" customFormat="1" ht="34.200000000000003" customHeight="1">
      <c r="B199" s="135"/>
      <c r="C199" s="164" t="s">
        <v>356</v>
      </c>
      <c r="D199" s="164" t="s">
        <v>157</v>
      </c>
      <c r="E199" s="165" t="s">
        <v>703</v>
      </c>
      <c r="F199" s="272" t="s">
        <v>704</v>
      </c>
      <c r="G199" s="272"/>
      <c r="H199" s="272"/>
      <c r="I199" s="272"/>
      <c r="J199" s="166" t="s">
        <v>239</v>
      </c>
      <c r="K199" s="167">
        <v>0.25</v>
      </c>
      <c r="L199" s="273">
        <v>0</v>
      </c>
      <c r="M199" s="273"/>
      <c r="N199" s="274">
        <f>ROUND(L199*K199,2)</f>
        <v>0</v>
      </c>
      <c r="O199" s="274"/>
      <c r="P199" s="274"/>
      <c r="Q199" s="274"/>
      <c r="R199" s="138"/>
      <c r="T199" s="168" t="s">
        <v>5</v>
      </c>
      <c r="U199" s="47" t="s">
        <v>43</v>
      </c>
      <c r="V199" s="39"/>
      <c r="W199" s="169">
        <f>V199*K199</f>
        <v>0</v>
      </c>
      <c r="X199" s="169">
        <v>2.2563399999999998</v>
      </c>
      <c r="Y199" s="169">
        <f>X199*K199</f>
        <v>0.56408499999999995</v>
      </c>
      <c r="Z199" s="169">
        <v>0</v>
      </c>
      <c r="AA199" s="170">
        <f>Z199*K199</f>
        <v>0</v>
      </c>
      <c r="AR199" s="22" t="s">
        <v>184</v>
      </c>
      <c r="AT199" s="22" t="s">
        <v>157</v>
      </c>
      <c r="AU199" s="22" t="s">
        <v>120</v>
      </c>
      <c r="AY199" s="22" t="s">
        <v>156</v>
      </c>
      <c r="BE199" s="109">
        <f>IF(U199="základní",N199,0)</f>
        <v>0</v>
      </c>
      <c r="BF199" s="109">
        <f>IF(U199="snížená",N199,0)</f>
        <v>0</v>
      </c>
      <c r="BG199" s="109">
        <f>IF(U199="zákl. přenesená",N199,0)</f>
        <v>0</v>
      </c>
      <c r="BH199" s="109">
        <f>IF(U199="sníž. přenesená",N199,0)</f>
        <v>0</v>
      </c>
      <c r="BI199" s="109">
        <f>IF(U199="nulová",N199,0)</f>
        <v>0</v>
      </c>
      <c r="BJ199" s="22" t="s">
        <v>86</v>
      </c>
      <c r="BK199" s="109">
        <f>ROUND(L199*K199,2)</f>
        <v>0</v>
      </c>
      <c r="BL199" s="22" t="s">
        <v>184</v>
      </c>
      <c r="BM199" s="22" t="s">
        <v>705</v>
      </c>
    </row>
    <row r="200" spans="2:65" s="10" customFormat="1" ht="22.8" customHeight="1">
      <c r="B200" s="175"/>
      <c r="C200" s="176"/>
      <c r="D200" s="176"/>
      <c r="E200" s="177" t="s">
        <v>5</v>
      </c>
      <c r="F200" s="278" t="s">
        <v>706</v>
      </c>
      <c r="G200" s="279"/>
      <c r="H200" s="279"/>
      <c r="I200" s="279"/>
      <c r="J200" s="176"/>
      <c r="K200" s="177" t="s">
        <v>5</v>
      </c>
      <c r="L200" s="176"/>
      <c r="M200" s="176"/>
      <c r="N200" s="176"/>
      <c r="O200" s="176"/>
      <c r="P200" s="176"/>
      <c r="Q200" s="176"/>
      <c r="R200" s="178"/>
      <c r="T200" s="179"/>
      <c r="U200" s="176"/>
      <c r="V200" s="176"/>
      <c r="W200" s="176"/>
      <c r="X200" s="176"/>
      <c r="Y200" s="176"/>
      <c r="Z200" s="176"/>
      <c r="AA200" s="180"/>
      <c r="AT200" s="181" t="s">
        <v>169</v>
      </c>
      <c r="AU200" s="181" t="s">
        <v>120</v>
      </c>
      <c r="AV200" s="10" t="s">
        <v>86</v>
      </c>
      <c r="AW200" s="10" t="s">
        <v>35</v>
      </c>
      <c r="AX200" s="10" t="s">
        <v>78</v>
      </c>
      <c r="AY200" s="181" t="s">
        <v>156</v>
      </c>
    </row>
    <row r="201" spans="2:65" s="11" customFormat="1" ht="14.4" customHeight="1">
      <c r="B201" s="182"/>
      <c r="C201" s="183"/>
      <c r="D201" s="183"/>
      <c r="E201" s="184" t="s">
        <v>5</v>
      </c>
      <c r="F201" s="282" t="s">
        <v>707</v>
      </c>
      <c r="G201" s="283"/>
      <c r="H201" s="283"/>
      <c r="I201" s="283"/>
      <c r="J201" s="183"/>
      <c r="K201" s="185">
        <v>0.25</v>
      </c>
      <c r="L201" s="183"/>
      <c r="M201" s="183"/>
      <c r="N201" s="183"/>
      <c r="O201" s="183"/>
      <c r="P201" s="183"/>
      <c r="Q201" s="183"/>
      <c r="R201" s="186"/>
      <c r="T201" s="187"/>
      <c r="U201" s="183"/>
      <c r="V201" s="183"/>
      <c r="W201" s="183"/>
      <c r="X201" s="183"/>
      <c r="Y201" s="183"/>
      <c r="Z201" s="183"/>
      <c r="AA201" s="188"/>
      <c r="AT201" s="189" t="s">
        <v>169</v>
      </c>
      <c r="AU201" s="189" t="s">
        <v>120</v>
      </c>
      <c r="AV201" s="11" t="s">
        <v>120</v>
      </c>
      <c r="AW201" s="11" t="s">
        <v>35</v>
      </c>
      <c r="AX201" s="11" t="s">
        <v>86</v>
      </c>
      <c r="AY201" s="189" t="s">
        <v>156</v>
      </c>
    </row>
    <row r="202" spans="2:65" s="9" customFormat="1" ht="29.85" customHeight="1">
      <c r="B202" s="153"/>
      <c r="C202" s="154"/>
      <c r="D202" s="163" t="s">
        <v>227</v>
      </c>
      <c r="E202" s="163"/>
      <c r="F202" s="163"/>
      <c r="G202" s="163"/>
      <c r="H202" s="163"/>
      <c r="I202" s="163"/>
      <c r="J202" s="163"/>
      <c r="K202" s="163"/>
      <c r="L202" s="163"/>
      <c r="M202" s="163"/>
      <c r="N202" s="287">
        <f>BK202</f>
        <v>0</v>
      </c>
      <c r="O202" s="288"/>
      <c r="P202" s="288"/>
      <c r="Q202" s="288"/>
      <c r="R202" s="156"/>
      <c r="T202" s="157"/>
      <c r="U202" s="154"/>
      <c r="V202" s="154"/>
      <c r="W202" s="158">
        <f>W203</f>
        <v>0</v>
      </c>
      <c r="X202" s="154"/>
      <c r="Y202" s="158">
        <f>Y203</f>
        <v>0</v>
      </c>
      <c r="Z202" s="154"/>
      <c r="AA202" s="159">
        <f>AA203</f>
        <v>0</v>
      </c>
      <c r="AR202" s="160" t="s">
        <v>86</v>
      </c>
      <c r="AT202" s="161" t="s">
        <v>77</v>
      </c>
      <c r="AU202" s="161" t="s">
        <v>86</v>
      </c>
      <c r="AY202" s="160" t="s">
        <v>156</v>
      </c>
      <c r="BK202" s="162">
        <f>BK203</f>
        <v>0</v>
      </c>
    </row>
    <row r="203" spans="2:65" s="1" customFormat="1" ht="34.200000000000003" customHeight="1">
      <c r="B203" s="135"/>
      <c r="C203" s="164" t="s">
        <v>361</v>
      </c>
      <c r="D203" s="164" t="s">
        <v>157</v>
      </c>
      <c r="E203" s="165" t="s">
        <v>708</v>
      </c>
      <c r="F203" s="272" t="s">
        <v>709</v>
      </c>
      <c r="G203" s="272"/>
      <c r="H203" s="272"/>
      <c r="I203" s="272"/>
      <c r="J203" s="166" t="s">
        <v>305</v>
      </c>
      <c r="K203" s="167">
        <v>2.3839999999999999</v>
      </c>
      <c r="L203" s="273">
        <v>0</v>
      </c>
      <c r="M203" s="273"/>
      <c r="N203" s="274">
        <f>ROUND(L203*K203,2)</f>
        <v>0</v>
      </c>
      <c r="O203" s="274"/>
      <c r="P203" s="274"/>
      <c r="Q203" s="274"/>
      <c r="R203" s="138"/>
      <c r="T203" s="168" t="s">
        <v>5</v>
      </c>
      <c r="U203" s="47" t="s">
        <v>43</v>
      </c>
      <c r="V203" s="39"/>
      <c r="W203" s="169">
        <f>V203*K203</f>
        <v>0</v>
      </c>
      <c r="X203" s="169">
        <v>0</v>
      </c>
      <c r="Y203" s="169">
        <f>X203*K203</f>
        <v>0</v>
      </c>
      <c r="Z203" s="169">
        <v>0</v>
      </c>
      <c r="AA203" s="170">
        <f>Z203*K203</f>
        <v>0</v>
      </c>
      <c r="AR203" s="22" t="s">
        <v>184</v>
      </c>
      <c r="AT203" s="22" t="s">
        <v>157</v>
      </c>
      <c r="AU203" s="22" t="s">
        <v>120</v>
      </c>
      <c r="AY203" s="22" t="s">
        <v>156</v>
      </c>
      <c r="BE203" s="109">
        <f>IF(U203="základní",N203,0)</f>
        <v>0</v>
      </c>
      <c r="BF203" s="109">
        <f>IF(U203="snížená",N203,0)</f>
        <v>0</v>
      </c>
      <c r="BG203" s="109">
        <f>IF(U203="zákl. přenesená",N203,0)</f>
        <v>0</v>
      </c>
      <c r="BH203" s="109">
        <f>IF(U203="sníž. přenesená",N203,0)</f>
        <v>0</v>
      </c>
      <c r="BI203" s="109">
        <f>IF(U203="nulová",N203,0)</f>
        <v>0</v>
      </c>
      <c r="BJ203" s="22" t="s">
        <v>86</v>
      </c>
      <c r="BK203" s="109">
        <f>ROUND(L203*K203,2)</f>
        <v>0</v>
      </c>
      <c r="BL203" s="22" t="s">
        <v>184</v>
      </c>
      <c r="BM203" s="22" t="s">
        <v>710</v>
      </c>
    </row>
    <row r="204" spans="2:65" s="1" customFormat="1" ht="49.95" hidden="1" customHeight="1">
      <c r="B204" s="38"/>
      <c r="C204" s="39"/>
      <c r="D204" s="155" t="s">
        <v>216</v>
      </c>
      <c r="E204" s="39"/>
      <c r="F204" s="39"/>
      <c r="G204" s="39"/>
      <c r="H204" s="39"/>
      <c r="I204" s="39"/>
      <c r="J204" s="39"/>
      <c r="K204" s="39"/>
      <c r="L204" s="39"/>
      <c r="M204" s="39"/>
      <c r="N204" s="289">
        <f>BK204</f>
        <v>0</v>
      </c>
      <c r="O204" s="290"/>
      <c r="P204" s="290"/>
      <c r="Q204" s="290"/>
      <c r="R204" s="40"/>
      <c r="T204" s="190"/>
      <c r="U204" s="59"/>
      <c r="V204" s="59"/>
      <c r="W204" s="59"/>
      <c r="X204" s="59"/>
      <c r="Y204" s="59"/>
      <c r="Z204" s="59"/>
      <c r="AA204" s="61"/>
      <c r="AT204" s="22" t="s">
        <v>77</v>
      </c>
      <c r="AU204" s="22" t="s">
        <v>78</v>
      </c>
      <c r="AY204" s="22" t="s">
        <v>217</v>
      </c>
      <c r="BK204" s="109">
        <v>0</v>
      </c>
    </row>
    <row r="205" spans="2:65" s="1" customFormat="1" ht="6.9" customHeight="1">
      <c r="B205" s="62"/>
      <c r="C205" s="63"/>
      <c r="D205" s="63"/>
      <c r="E205" s="63"/>
      <c r="F205" s="63"/>
      <c r="G205" s="63"/>
      <c r="H205" s="63"/>
      <c r="I205" s="63"/>
      <c r="J205" s="63"/>
      <c r="K205" s="63"/>
      <c r="L205" s="63"/>
      <c r="M205" s="63"/>
      <c r="N205" s="63"/>
      <c r="O205" s="63"/>
      <c r="P205" s="63"/>
      <c r="Q205" s="63"/>
      <c r="R205" s="64"/>
    </row>
  </sheetData>
  <mergeCells count="204">
    <mergeCell ref="N204:Q204"/>
    <mergeCell ref="H1:K1"/>
    <mergeCell ref="S2:AC2"/>
    <mergeCell ref="F203:I203"/>
    <mergeCell ref="L203:M203"/>
    <mergeCell ref="N203:Q203"/>
    <mergeCell ref="N121:Q121"/>
    <mergeCell ref="N122:Q122"/>
    <mergeCell ref="N123:Q123"/>
    <mergeCell ref="N147:Q147"/>
    <mergeCell ref="N154:Q154"/>
    <mergeCell ref="N167:Q167"/>
    <mergeCell ref="N202:Q202"/>
    <mergeCell ref="F197:I197"/>
    <mergeCell ref="L197:M197"/>
    <mergeCell ref="N197:Q197"/>
    <mergeCell ref="F198:I198"/>
    <mergeCell ref="F199:I199"/>
    <mergeCell ref="L199:M199"/>
    <mergeCell ref="N199:Q199"/>
    <mergeCell ref="F200:I200"/>
    <mergeCell ref="F201:I201"/>
    <mergeCell ref="F190:I190"/>
    <mergeCell ref="F191:I191"/>
    <mergeCell ref="F192:I192"/>
    <mergeCell ref="F193:I193"/>
    <mergeCell ref="F194:I194"/>
    <mergeCell ref="F195:I195"/>
    <mergeCell ref="L195:M195"/>
    <mergeCell ref="N195:Q195"/>
    <mergeCell ref="F196:I196"/>
    <mergeCell ref="F183:I183"/>
    <mergeCell ref="F184:I184"/>
    <mergeCell ref="F185:I185"/>
    <mergeCell ref="F186:I186"/>
    <mergeCell ref="F187:I187"/>
    <mergeCell ref="F188:I188"/>
    <mergeCell ref="L188:M188"/>
    <mergeCell ref="N188:Q188"/>
    <mergeCell ref="F189:I189"/>
    <mergeCell ref="F178:I178"/>
    <mergeCell ref="L178:M178"/>
    <mergeCell ref="N178:Q178"/>
    <mergeCell ref="F179:I179"/>
    <mergeCell ref="F180:I180"/>
    <mergeCell ref="F181:I181"/>
    <mergeCell ref="L181:M181"/>
    <mergeCell ref="N181:Q181"/>
    <mergeCell ref="F182:I182"/>
    <mergeCell ref="L182:M182"/>
    <mergeCell ref="N182:Q182"/>
    <mergeCell ref="F173:I173"/>
    <mergeCell ref="F174:I174"/>
    <mergeCell ref="L174:M174"/>
    <mergeCell ref="N174:Q174"/>
    <mergeCell ref="F175:I175"/>
    <mergeCell ref="F176:I176"/>
    <mergeCell ref="F177:I177"/>
    <mergeCell ref="L177:M177"/>
    <mergeCell ref="N177:Q177"/>
    <mergeCell ref="F168:I168"/>
    <mergeCell ref="L168:M168"/>
    <mergeCell ref="N168:Q168"/>
    <mergeCell ref="F169:I169"/>
    <mergeCell ref="F170:I170"/>
    <mergeCell ref="F171:I171"/>
    <mergeCell ref="L171:M171"/>
    <mergeCell ref="N171:Q171"/>
    <mergeCell ref="F172:I172"/>
    <mergeCell ref="F162:I162"/>
    <mergeCell ref="F163:I163"/>
    <mergeCell ref="L163:M163"/>
    <mergeCell ref="N163:Q163"/>
    <mergeCell ref="F164:I164"/>
    <mergeCell ref="L164:M164"/>
    <mergeCell ref="N164:Q164"/>
    <mergeCell ref="F165:I165"/>
    <mergeCell ref="F166:I166"/>
    <mergeCell ref="L166:M166"/>
    <mergeCell ref="N166:Q166"/>
    <mergeCell ref="F157:I157"/>
    <mergeCell ref="F158:I158"/>
    <mergeCell ref="L158:M158"/>
    <mergeCell ref="N158:Q158"/>
    <mergeCell ref="F159:I159"/>
    <mergeCell ref="F160:I160"/>
    <mergeCell ref="F161:I161"/>
    <mergeCell ref="L161:M161"/>
    <mergeCell ref="N161:Q161"/>
    <mergeCell ref="F149:I149"/>
    <mergeCell ref="F150:I150"/>
    <mergeCell ref="F151:I151"/>
    <mergeCell ref="F152:I152"/>
    <mergeCell ref="F153:I153"/>
    <mergeCell ref="F155:I155"/>
    <mergeCell ref="L155:M155"/>
    <mergeCell ref="N155:Q155"/>
    <mergeCell ref="F156:I156"/>
    <mergeCell ref="F141:I141"/>
    <mergeCell ref="F142:I142"/>
    <mergeCell ref="F143:I143"/>
    <mergeCell ref="F144:I144"/>
    <mergeCell ref="F145:I145"/>
    <mergeCell ref="L145:M145"/>
    <mergeCell ref="N145:Q145"/>
    <mergeCell ref="F146:I146"/>
    <mergeCell ref="F148:I148"/>
    <mergeCell ref="L148:M148"/>
    <mergeCell ref="N148:Q148"/>
    <mergeCell ref="F136:I136"/>
    <mergeCell ref="F137:I137"/>
    <mergeCell ref="L137:M137"/>
    <mergeCell ref="N137:Q137"/>
    <mergeCell ref="F138:I138"/>
    <mergeCell ref="F139:I139"/>
    <mergeCell ref="L139:M139"/>
    <mergeCell ref="N139:Q139"/>
    <mergeCell ref="F140:I140"/>
    <mergeCell ref="F131:I131"/>
    <mergeCell ref="F132:I132"/>
    <mergeCell ref="F133:I133"/>
    <mergeCell ref="L133:M133"/>
    <mergeCell ref="N133:Q133"/>
    <mergeCell ref="F134:I134"/>
    <mergeCell ref="F135:I135"/>
    <mergeCell ref="L135:M135"/>
    <mergeCell ref="N135:Q135"/>
    <mergeCell ref="F124:I124"/>
    <mergeCell ref="L124:M124"/>
    <mergeCell ref="N124:Q124"/>
    <mergeCell ref="F125:I125"/>
    <mergeCell ref="F126:I126"/>
    <mergeCell ref="F127:I127"/>
    <mergeCell ref="F128:I128"/>
    <mergeCell ref="F129:I129"/>
    <mergeCell ref="F130:I130"/>
    <mergeCell ref="L130:M130"/>
    <mergeCell ref="N130:Q130"/>
    <mergeCell ref="L104:Q104"/>
    <mergeCell ref="C110:Q110"/>
    <mergeCell ref="F112:P112"/>
    <mergeCell ref="F113:P113"/>
    <mergeCell ref="M115:P115"/>
    <mergeCell ref="M117:Q117"/>
    <mergeCell ref="M118:Q118"/>
    <mergeCell ref="F120:I120"/>
    <mergeCell ref="L120:M120"/>
    <mergeCell ref="N120:Q120"/>
    <mergeCell ref="D98:H98"/>
    <mergeCell ref="N98:Q98"/>
    <mergeCell ref="D99:H99"/>
    <mergeCell ref="N99:Q99"/>
    <mergeCell ref="D100:H100"/>
    <mergeCell ref="N100:Q100"/>
    <mergeCell ref="D101:H101"/>
    <mergeCell ref="N101:Q101"/>
    <mergeCell ref="N102:Q102"/>
    <mergeCell ref="N89:Q89"/>
    <mergeCell ref="N90:Q90"/>
    <mergeCell ref="N91:Q91"/>
    <mergeCell ref="N92:Q92"/>
    <mergeCell ref="N93:Q93"/>
    <mergeCell ref="N94:Q94"/>
    <mergeCell ref="N96:Q96"/>
    <mergeCell ref="D97:H97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hyperlinks>
    <hyperlink ref="F1:G1" location="C2" display="1) Krycí list rozpočtu" xr:uid="{00000000-0004-0000-0500-000000000000}"/>
    <hyperlink ref="H1:K1" location="C86" display="2) Rekapitulace rozpočtu" xr:uid="{00000000-0004-0000-0500-000001000000}"/>
    <hyperlink ref="L1" location="C120" display="3) Rozpočet" xr:uid="{00000000-0004-0000-0500-000002000000}"/>
    <hyperlink ref="S1:T1" location="'Rekapitulace stavby'!C2" display="Rekapitulace stavby" xr:uid="{00000000-0004-0000-0500-000003000000}"/>
  </hyperlinks>
  <pageMargins left="0.58333330000000005" right="0.58333330000000005" top="0.5" bottom="0.46666669999999999" header="0" footer="0"/>
  <pageSetup paperSize="9" scale="87" fitToHeight="100" orientation="portrait" blackAndWhite="1" r:id="rId1"/>
  <headerFooter>
    <oddFooter>&amp;CStrana &amp;P z &amp;N</oddFooter>
  </headerFooter>
  <rowBreaks count="1" manualBreakCount="1">
    <brk id="201" min="2" max="16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N122"/>
  <sheetViews>
    <sheetView showGridLines="0" workbookViewId="0">
      <pane ySplit="1" topLeftCell="A2" activePane="bottomLeft" state="frozen"/>
      <selection pane="bottomLeft"/>
    </sheetView>
  </sheetViews>
  <sheetFormatPr defaultRowHeight="14.4"/>
  <cols>
    <col min="1" max="1" width="7.140625" customWidth="1"/>
    <col min="2" max="2" width="1.85546875" customWidth="1"/>
    <col min="3" max="3" width="4.5703125" customWidth="1"/>
    <col min="4" max="4" width="4.7109375" customWidth="1"/>
    <col min="5" max="5" width="18.85546875" customWidth="1"/>
    <col min="6" max="7" width="12.28515625" customWidth="1"/>
    <col min="8" max="8" width="13.7109375" customWidth="1"/>
    <col min="9" max="9" width="7.7109375" customWidth="1"/>
    <col min="10" max="10" width="5.7109375" customWidth="1"/>
    <col min="11" max="11" width="12.7109375" customWidth="1"/>
    <col min="12" max="12" width="13.28515625" customWidth="1"/>
    <col min="13" max="14" width="6.5703125" customWidth="1"/>
    <col min="15" max="15" width="2.140625" customWidth="1"/>
    <col min="16" max="16" width="13.7109375" customWidth="1"/>
    <col min="17" max="17" width="4.5703125" customWidth="1"/>
    <col min="18" max="18" width="1.85546875" customWidth="1"/>
    <col min="19" max="19" width="7" customWidth="1"/>
    <col min="20" max="20" width="25.42578125" hidden="1" customWidth="1"/>
    <col min="21" max="21" width="14" hidden="1" customWidth="1"/>
    <col min="22" max="22" width="10.5703125" hidden="1" customWidth="1"/>
    <col min="23" max="23" width="14" hidden="1" customWidth="1"/>
    <col min="24" max="24" width="10.42578125" hidden="1" customWidth="1"/>
    <col min="25" max="25" width="12.85546875" hidden="1" customWidth="1"/>
    <col min="26" max="26" width="9.42578125" hidden="1" customWidth="1"/>
    <col min="27" max="27" width="12.85546875" hidden="1" customWidth="1"/>
    <col min="28" max="28" width="14" hidden="1" customWidth="1"/>
    <col min="29" max="29" width="9.42578125" customWidth="1"/>
    <col min="30" max="30" width="12.85546875" customWidth="1"/>
    <col min="31" max="31" width="14" customWidth="1"/>
    <col min="44" max="65" width="9.140625" hidden="1"/>
  </cols>
  <sheetData>
    <row r="1" spans="1:66" ht="21.75" customHeight="1">
      <c r="A1" s="118"/>
      <c r="B1" s="15"/>
      <c r="C1" s="15"/>
      <c r="D1" s="16" t="s">
        <v>1</v>
      </c>
      <c r="E1" s="15"/>
      <c r="F1" s="17" t="s">
        <v>115</v>
      </c>
      <c r="G1" s="17"/>
      <c r="H1" s="291" t="s">
        <v>116</v>
      </c>
      <c r="I1" s="291"/>
      <c r="J1" s="291"/>
      <c r="K1" s="291"/>
      <c r="L1" s="17" t="s">
        <v>117</v>
      </c>
      <c r="M1" s="15"/>
      <c r="N1" s="15"/>
      <c r="O1" s="16" t="s">
        <v>118</v>
      </c>
      <c r="P1" s="15"/>
      <c r="Q1" s="15"/>
      <c r="R1" s="15"/>
      <c r="S1" s="17" t="s">
        <v>119</v>
      </c>
      <c r="T1" s="17"/>
      <c r="U1" s="118"/>
      <c r="V1" s="1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spans="1:66" ht="36.9" customHeight="1">
      <c r="B2" s="300"/>
      <c r="C2" s="301" t="s">
        <v>7</v>
      </c>
      <c r="D2" s="302"/>
      <c r="E2" s="302"/>
      <c r="F2" s="302"/>
      <c r="G2" s="302"/>
      <c r="H2" s="302"/>
      <c r="I2" s="302"/>
      <c r="J2" s="302"/>
      <c r="K2" s="302"/>
      <c r="L2" s="302"/>
      <c r="M2" s="302"/>
      <c r="N2" s="302"/>
      <c r="O2" s="302"/>
      <c r="P2" s="302"/>
      <c r="Q2" s="302"/>
      <c r="R2" s="300"/>
      <c r="S2" s="248" t="s">
        <v>8</v>
      </c>
      <c r="T2" s="249"/>
      <c r="U2" s="249"/>
      <c r="V2" s="249"/>
      <c r="W2" s="249"/>
      <c r="X2" s="249"/>
      <c r="Y2" s="249"/>
      <c r="Z2" s="249"/>
      <c r="AA2" s="249"/>
      <c r="AB2" s="249"/>
      <c r="AC2" s="249"/>
      <c r="AT2" s="22" t="s">
        <v>102</v>
      </c>
    </row>
    <row r="3" spans="1:66" ht="6.9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5"/>
      <c r="AT3" s="22" t="s">
        <v>120</v>
      </c>
    </row>
    <row r="4" spans="1:66" ht="36.9" customHeight="1">
      <c r="B4" s="26"/>
      <c r="C4" s="207" t="s">
        <v>121</v>
      </c>
      <c r="D4" s="208"/>
      <c r="E4" s="208"/>
      <c r="F4" s="208"/>
      <c r="G4" s="208"/>
      <c r="H4" s="208"/>
      <c r="I4" s="208"/>
      <c r="J4" s="208"/>
      <c r="K4" s="208"/>
      <c r="L4" s="208"/>
      <c r="M4" s="208"/>
      <c r="N4" s="208"/>
      <c r="O4" s="208"/>
      <c r="P4" s="208"/>
      <c r="Q4" s="208"/>
      <c r="R4" s="27"/>
      <c r="T4" s="21" t="s">
        <v>13</v>
      </c>
      <c r="AT4" s="22" t="s">
        <v>6</v>
      </c>
    </row>
    <row r="5" spans="1:66" ht="6.9" customHeight="1">
      <c r="B5" s="26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7"/>
    </row>
    <row r="6" spans="1:66" ht="25.35" customHeight="1">
      <c r="B6" s="26"/>
      <c r="C6" s="29"/>
      <c r="D6" s="33" t="s">
        <v>19</v>
      </c>
      <c r="E6" s="29"/>
      <c r="F6" s="250" t="str">
        <f>'Rekapitulace stavby'!K6</f>
        <v>Mycí plocha pro zemědělskou techniku</v>
      </c>
      <c r="G6" s="251"/>
      <c r="H6" s="251"/>
      <c r="I6" s="251"/>
      <c r="J6" s="251"/>
      <c r="K6" s="251"/>
      <c r="L6" s="251"/>
      <c r="M6" s="251"/>
      <c r="N6" s="251"/>
      <c r="O6" s="251"/>
      <c r="P6" s="251"/>
      <c r="Q6" s="29"/>
      <c r="R6" s="27"/>
    </row>
    <row r="7" spans="1:66" s="1" customFormat="1" ht="32.85" customHeight="1">
      <c r="B7" s="38"/>
      <c r="C7" s="39"/>
      <c r="D7" s="32" t="s">
        <v>122</v>
      </c>
      <c r="E7" s="39"/>
      <c r="F7" s="213" t="s">
        <v>711</v>
      </c>
      <c r="G7" s="252"/>
      <c r="H7" s="252"/>
      <c r="I7" s="252"/>
      <c r="J7" s="252"/>
      <c r="K7" s="252"/>
      <c r="L7" s="252"/>
      <c r="M7" s="252"/>
      <c r="N7" s="252"/>
      <c r="O7" s="252"/>
      <c r="P7" s="252"/>
      <c r="Q7" s="39"/>
      <c r="R7" s="40"/>
    </row>
    <row r="8" spans="1:66" s="1" customFormat="1" ht="14.4" customHeight="1">
      <c r="B8" s="38"/>
      <c r="C8" s="39"/>
      <c r="D8" s="33" t="s">
        <v>21</v>
      </c>
      <c r="E8" s="39"/>
      <c r="F8" s="31" t="s">
        <v>5</v>
      </c>
      <c r="G8" s="39"/>
      <c r="H8" s="39"/>
      <c r="I8" s="39"/>
      <c r="J8" s="39"/>
      <c r="K8" s="39"/>
      <c r="L8" s="39"/>
      <c r="M8" s="33" t="s">
        <v>22</v>
      </c>
      <c r="N8" s="39"/>
      <c r="O8" s="31" t="s">
        <v>5</v>
      </c>
      <c r="P8" s="39"/>
      <c r="Q8" s="39"/>
      <c r="R8" s="40"/>
    </row>
    <row r="9" spans="1:66" s="1" customFormat="1" ht="14.4" customHeight="1">
      <c r="B9" s="38"/>
      <c r="C9" s="39"/>
      <c r="D9" s="33" t="s">
        <v>23</v>
      </c>
      <c r="E9" s="39"/>
      <c r="F9" s="31" t="s">
        <v>24</v>
      </c>
      <c r="G9" s="39"/>
      <c r="H9" s="39"/>
      <c r="I9" s="39"/>
      <c r="J9" s="39"/>
      <c r="K9" s="39"/>
      <c r="L9" s="39"/>
      <c r="M9" s="33" t="s">
        <v>25</v>
      </c>
      <c r="N9" s="39"/>
      <c r="O9" s="253" t="str">
        <f>'Rekapitulace stavby'!AN8</f>
        <v>29. 7. 2018</v>
      </c>
      <c r="P9" s="254"/>
      <c r="Q9" s="39"/>
      <c r="R9" s="40"/>
    </row>
    <row r="10" spans="1:66" s="1" customFormat="1" ht="10.8" customHeight="1">
      <c r="B10" s="38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40"/>
    </row>
    <row r="11" spans="1:66" s="1" customFormat="1" ht="14.4" customHeight="1">
      <c r="B11" s="38"/>
      <c r="C11" s="39"/>
      <c r="D11" s="33" t="s">
        <v>27</v>
      </c>
      <c r="E11" s="39"/>
      <c r="F11" s="39"/>
      <c r="G11" s="39"/>
      <c r="H11" s="39"/>
      <c r="I11" s="39"/>
      <c r="J11" s="39"/>
      <c r="K11" s="39"/>
      <c r="L11" s="39"/>
      <c r="M11" s="33" t="s">
        <v>28</v>
      </c>
      <c r="N11" s="39"/>
      <c r="O11" s="211" t="s">
        <v>5</v>
      </c>
      <c r="P11" s="211"/>
      <c r="Q11" s="39"/>
      <c r="R11" s="40"/>
    </row>
    <row r="12" spans="1:66" s="1" customFormat="1" ht="18" customHeight="1">
      <c r="B12" s="38"/>
      <c r="C12" s="39"/>
      <c r="D12" s="39"/>
      <c r="E12" s="31" t="s">
        <v>29</v>
      </c>
      <c r="F12" s="39"/>
      <c r="G12" s="39"/>
      <c r="H12" s="39"/>
      <c r="I12" s="39"/>
      <c r="J12" s="39"/>
      <c r="K12" s="39"/>
      <c r="L12" s="39"/>
      <c r="M12" s="33" t="s">
        <v>30</v>
      </c>
      <c r="N12" s="39"/>
      <c r="O12" s="211" t="s">
        <v>5</v>
      </c>
      <c r="P12" s="211"/>
      <c r="Q12" s="39"/>
      <c r="R12" s="40"/>
    </row>
    <row r="13" spans="1:66" s="1" customFormat="1" ht="6.9" customHeight="1">
      <c r="B13" s="38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40"/>
    </row>
    <row r="14" spans="1:66" s="1" customFormat="1" ht="14.4" customHeight="1">
      <c r="B14" s="38"/>
      <c r="C14" s="39"/>
      <c r="D14" s="33" t="s">
        <v>31</v>
      </c>
      <c r="E14" s="39"/>
      <c r="F14" s="39"/>
      <c r="G14" s="39"/>
      <c r="H14" s="39"/>
      <c r="I14" s="39"/>
      <c r="J14" s="39"/>
      <c r="K14" s="39"/>
      <c r="L14" s="39"/>
      <c r="M14" s="33" t="s">
        <v>28</v>
      </c>
      <c r="N14" s="39"/>
      <c r="O14" s="255" t="str">
        <f>IF('Rekapitulace stavby'!AN13="","",'Rekapitulace stavby'!AN13)</f>
        <v>Vyplň údaj</v>
      </c>
      <c r="P14" s="211"/>
      <c r="Q14" s="39"/>
      <c r="R14" s="40"/>
    </row>
    <row r="15" spans="1:66" s="1" customFormat="1" ht="18" customHeight="1">
      <c r="B15" s="38"/>
      <c r="C15" s="39"/>
      <c r="D15" s="39"/>
      <c r="E15" s="255" t="str">
        <f>IF('Rekapitulace stavby'!E14="","",'Rekapitulace stavby'!E14)</f>
        <v>Vyplň údaj</v>
      </c>
      <c r="F15" s="256"/>
      <c r="G15" s="256"/>
      <c r="H15" s="256"/>
      <c r="I15" s="256"/>
      <c r="J15" s="256"/>
      <c r="K15" s="256"/>
      <c r="L15" s="256"/>
      <c r="M15" s="33" t="s">
        <v>30</v>
      </c>
      <c r="N15" s="39"/>
      <c r="O15" s="255" t="str">
        <f>IF('Rekapitulace stavby'!AN14="","",'Rekapitulace stavby'!AN14)</f>
        <v>Vyplň údaj</v>
      </c>
      <c r="P15" s="211"/>
      <c r="Q15" s="39"/>
      <c r="R15" s="40"/>
    </row>
    <row r="16" spans="1:66" s="1" customFormat="1" ht="6.9" customHeight="1">
      <c r="B16" s="38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40"/>
    </row>
    <row r="17" spans="2:18" s="1" customFormat="1" ht="14.4" customHeight="1">
      <c r="B17" s="38"/>
      <c r="C17" s="39"/>
      <c r="D17" s="33" t="s">
        <v>33</v>
      </c>
      <c r="E17" s="39"/>
      <c r="F17" s="39"/>
      <c r="G17" s="39"/>
      <c r="H17" s="39"/>
      <c r="I17" s="39"/>
      <c r="J17" s="39"/>
      <c r="K17" s="39"/>
      <c r="L17" s="39"/>
      <c r="M17" s="33" t="s">
        <v>28</v>
      </c>
      <c r="N17" s="39"/>
      <c r="O17" s="211" t="s">
        <v>5</v>
      </c>
      <c r="P17" s="211"/>
      <c r="Q17" s="39"/>
      <c r="R17" s="40"/>
    </row>
    <row r="18" spans="2:18" s="1" customFormat="1" ht="18" customHeight="1">
      <c r="B18" s="38"/>
      <c r="C18" s="39"/>
      <c r="D18" s="39"/>
      <c r="E18" s="31" t="s">
        <v>34</v>
      </c>
      <c r="F18" s="39"/>
      <c r="G18" s="39"/>
      <c r="H18" s="39"/>
      <c r="I18" s="39"/>
      <c r="J18" s="39"/>
      <c r="K18" s="39"/>
      <c r="L18" s="39"/>
      <c r="M18" s="33" t="s">
        <v>30</v>
      </c>
      <c r="N18" s="39"/>
      <c r="O18" s="211" t="s">
        <v>5</v>
      </c>
      <c r="P18" s="211"/>
      <c r="Q18" s="39"/>
      <c r="R18" s="40"/>
    </row>
    <row r="19" spans="2:18" s="1" customFormat="1" ht="6.9" customHeight="1">
      <c r="B19" s="38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40"/>
    </row>
    <row r="20" spans="2:18" s="1" customFormat="1" ht="14.4" customHeight="1">
      <c r="B20" s="38"/>
      <c r="C20" s="39"/>
      <c r="D20" s="33" t="s">
        <v>36</v>
      </c>
      <c r="E20" s="39"/>
      <c r="F20" s="39"/>
      <c r="G20" s="39"/>
      <c r="H20" s="39"/>
      <c r="I20" s="39"/>
      <c r="J20" s="39"/>
      <c r="K20" s="39"/>
      <c r="L20" s="39"/>
      <c r="M20" s="33" t="s">
        <v>28</v>
      </c>
      <c r="N20" s="39"/>
      <c r="O20" s="211" t="str">
        <f>IF('Rekapitulace stavby'!AN19="","",'Rekapitulace stavby'!AN19)</f>
        <v/>
      </c>
      <c r="P20" s="211"/>
      <c r="Q20" s="39"/>
      <c r="R20" s="40"/>
    </row>
    <row r="21" spans="2:18" s="1" customFormat="1" ht="18" customHeight="1">
      <c r="B21" s="38"/>
      <c r="C21" s="39"/>
      <c r="D21" s="39"/>
      <c r="E21" s="31" t="str">
        <f>IF('Rekapitulace stavby'!E20="","",'Rekapitulace stavby'!E20)</f>
        <v xml:space="preserve"> </v>
      </c>
      <c r="F21" s="39"/>
      <c r="G21" s="39"/>
      <c r="H21" s="39"/>
      <c r="I21" s="39"/>
      <c r="J21" s="39"/>
      <c r="K21" s="39"/>
      <c r="L21" s="39"/>
      <c r="M21" s="33" t="s">
        <v>30</v>
      </c>
      <c r="N21" s="39"/>
      <c r="O21" s="211" t="str">
        <f>IF('Rekapitulace stavby'!AN20="","",'Rekapitulace stavby'!AN20)</f>
        <v/>
      </c>
      <c r="P21" s="211"/>
      <c r="Q21" s="39"/>
      <c r="R21" s="40"/>
    </row>
    <row r="22" spans="2:18" s="1" customFormat="1" ht="6.9" customHeight="1">
      <c r="B22" s="38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40"/>
    </row>
    <row r="23" spans="2:18" s="1" customFormat="1" ht="14.4" customHeight="1">
      <c r="B23" s="38"/>
      <c r="C23" s="39"/>
      <c r="D23" s="33" t="s">
        <v>38</v>
      </c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40"/>
    </row>
    <row r="24" spans="2:18" s="1" customFormat="1" ht="14.4" customHeight="1">
      <c r="B24" s="38"/>
      <c r="C24" s="39"/>
      <c r="D24" s="39"/>
      <c r="E24" s="216" t="s">
        <v>5</v>
      </c>
      <c r="F24" s="216"/>
      <c r="G24" s="216"/>
      <c r="H24" s="216"/>
      <c r="I24" s="216"/>
      <c r="J24" s="216"/>
      <c r="K24" s="216"/>
      <c r="L24" s="216"/>
      <c r="M24" s="39"/>
      <c r="N24" s="39"/>
      <c r="O24" s="39"/>
      <c r="P24" s="39"/>
      <c r="Q24" s="39"/>
      <c r="R24" s="40"/>
    </row>
    <row r="25" spans="2:18" s="1" customFormat="1" ht="6.9" customHeight="1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40"/>
    </row>
    <row r="26" spans="2:18" s="1" customFormat="1" ht="6.9" customHeight="1">
      <c r="B26" s="38"/>
      <c r="C26" s="39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39"/>
      <c r="R26" s="40"/>
    </row>
    <row r="27" spans="2:18" s="1" customFormat="1" ht="14.4" customHeight="1">
      <c r="B27" s="38"/>
      <c r="C27" s="39"/>
      <c r="D27" s="119" t="s">
        <v>124</v>
      </c>
      <c r="E27" s="39"/>
      <c r="F27" s="39"/>
      <c r="G27" s="39"/>
      <c r="H27" s="39"/>
      <c r="I27" s="39"/>
      <c r="J27" s="39"/>
      <c r="K27" s="39"/>
      <c r="L27" s="39"/>
      <c r="M27" s="217">
        <f>N88</f>
        <v>0</v>
      </c>
      <c r="N27" s="217"/>
      <c r="O27" s="217"/>
      <c r="P27" s="217"/>
      <c r="Q27" s="39"/>
      <c r="R27" s="40"/>
    </row>
    <row r="28" spans="2:18" s="1" customFormat="1" ht="14.4" customHeight="1">
      <c r="B28" s="38"/>
      <c r="C28" s="39"/>
      <c r="D28" s="37" t="s">
        <v>109</v>
      </c>
      <c r="E28" s="39"/>
      <c r="F28" s="39"/>
      <c r="G28" s="39"/>
      <c r="H28" s="39"/>
      <c r="I28" s="39"/>
      <c r="J28" s="39"/>
      <c r="K28" s="39"/>
      <c r="L28" s="39"/>
      <c r="M28" s="217">
        <f>N92</f>
        <v>0</v>
      </c>
      <c r="N28" s="217"/>
      <c r="O28" s="217"/>
      <c r="P28" s="217"/>
      <c r="Q28" s="39"/>
      <c r="R28" s="40"/>
    </row>
    <row r="29" spans="2:18" s="1" customFormat="1" ht="6.9" customHeight="1">
      <c r="B29" s="38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40"/>
    </row>
    <row r="30" spans="2:18" s="1" customFormat="1" ht="25.35" customHeight="1">
      <c r="B30" s="38"/>
      <c r="C30" s="39"/>
      <c r="D30" s="120" t="s">
        <v>41</v>
      </c>
      <c r="E30" s="39"/>
      <c r="F30" s="39"/>
      <c r="G30" s="39"/>
      <c r="H30" s="39"/>
      <c r="I30" s="39"/>
      <c r="J30" s="39"/>
      <c r="K30" s="39"/>
      <c r="L30" s="39"/>
      <c r="M30" s="257">
        <f>ROUND(M27+M28,2)</f>
        <v>0</v>
      </c>
      <c r="N30" s="252"/>
      <c r="O30" s="252"/>
      <c r="P30" s="252"/>
      <c r="Q30" s="39"/>
      <c r="R30" s="40"/>
    </row>
    <row r="31" spans="2:18" s="1" customFormat="1" ht="6.9" customHeight="1">
      <c r="B31" s="38"/>
      <c r="C31" s="39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39"/>
      <c r="R31" s="40"/>
    </row>
    <row r="32" spans="2:18" s="1" customFormat="1" ht="14.4" customHeight="1">
      <c r="B32" s="38"/>
      <c r="C32" s="39"/>
      <c r="D32" s="45" t="s">
        <v>42</v>
      </c>
      <c r="E32" s="45" t="s">
        <v>43</v>
      </c>
      <c r="F32" s="46">
        <v>0.21</v>
      </c>
      <c r="G32" s="121" t="s">
        <v>44</v>
      </c>
      <c r="H32" s="258">
        <f>(SUM(BE92:BE99)+SUM(BE117:BE120))</f>
        <v>0</v>
      </c>
      <c r="I32" s="252"/>
      <c r="J32" s="252"/>
      <c r="K32" s="39"/>
      <c r="L32" s="39"/>
      <c r="M32" s="258">
        <f>ROUND((SUM(BE92:BE99)+SUM(BE117:BE120)), 2)*F32</f>
        <v>0</v>
      </c>
      <c r="N32" s="252"/>
      <c r="O32" s="252"/>
      <c r="P32" s="252"/>
      <c r="Q32" s="39"/>
      <c r="R32" s="40"/>
    </row>
    <row r="33" spans="2:18" s="1" customFormat="1" ht="14.4" customHeight="1">
      <c r="B33" s="38"/>
      <c r="C33" s="39"/>
      <c r="D33" s="39"/>
      <c r="E33" s="45" t="s">
        <v>45</v>
      </c>
      <c r="F33" s="46">
        <v>0.15</v>
      </c>
      <c r="G33" s="121" t="s">
        <v>44</v>
      </c>
      <c r="H33" s="258">
        <f>(SUM(BF92:BF99)+SUM(BF117:BF120))</f>
        <v>0</v>
      </c>
      <c r="I33" s="252"/>
      <c r="J33" s="252"/>
      <c r="K33" s="39"/>
      <c r="L33" s="39"/>
      <c r="M33" s="258">
        <f>ROUND((SUM(BF92:BF99)+SUM(BF117:BF120)), 2)*F33</f>
        <v>0</v>
      </c>
      <c r="N33" s="252"/>
      <c r="O33" s="252"/>
      <c r="P33" s="252"/>
      <c r="Q33" s="39"/>
      <c r="R33" s="40"/>
    </row>
    <row r="34" spans="2:18" s="1" customFormat="1" ht="14.4" hidden="1" customHeight="1">
      <c r="B34" s="38"/>
      <c r="C34" s="39"/>
      <c r="D34" s="39"/>
      <c r="E34" s="45" t="s">
        <v>46</v>
      </c>
      <c r="F34" s="46">
        <v>0.21</v>
      </c>
      <c r="G34" s="121" t="s">
        <v>44</v>
      </c>
      <c r="H34" s="258">
        <f>(SUM(BG92:BG99)+SUM(BG117:BG120))</f>
        <v>0</v>
      </c>
      <c r="I34" s="252"/>
      <c r="J34" s="252"/>
      <c r="K34" s="39"/>
      <c r="L34" s="39"/>
      <c r="M34" s="258">
        <v>0</v>
      </c>
      <c r="N34" s="252"/>
      <c r="O34" s="252"/>
      <c r="P34" s="252"/>
      <c r="Q34" s="39"/>
      <c r="R34" s="40"/>
    </row>
    <row r="35" spans="2:18" s="1" customFormat="1" ht="14.4" hidden="1" customHeight="1">
      <c r="B35" s="38"/>
      <c r="C35" s="39"/>
      <c r="D35" s="39"/>
      <c r="E35" s="45" t="s">
        <v>47</v>
      </c>
      <c r="F35" s="46">
        <v>0.15</v>
      </c>
      <c r="G35" s="121" t="s">
        <v>44</v>
      </c>
      <c r="H35" s="258">
        <f>(SUM(BH92:BH99)+SUM(BH117:BH120))</f>
        <v>0</v>
      </c>
      <c r="I35" s="252"/>
      <c r="J35" s="252"/>
      <c r="K35" s="39"/>
      <c r="L35" s="39"/>
      <c r="M35" s="258">
        <v>0</v>
      </c>
      <c r="N35" s="252"/>
      <c r="O35" s="252"/>
      <c r="P35" s="252"/>
      <c r="Q35" s="39"/>
      <c r="R35" s="40"/>
    </row>
    <row r="36" spans="2:18" s="1" customFormat="1" ht="14.4" hidden="1" customHeight="1">
      <c r="B36" s="38"/>
      <c r="C36" s="39"/>
      <c r="D36" s="39"/>
      <c r="E36" s="45" t="s">
        <v>48</v>
      </c>
      <c r="F36" s="46">
        <v>0</v>
      </c>
      <c r="G36" s="121" t="s">
        <v>44</v>
      </c>
      <c r="H36" s="258">
        <f>(SUM(BI92:BI99)+SUM(BI117:BI120))</f>
        <v>0</v>
      </c>
      <c r="I36" s="252"/>
      <c r="J36" s="252"/>
      <c r="K36" s="39"/>
      <c r="L36" s="39"/>
      <c r="M36" s="258">
        <v>0</v>
      </c>
      <c r="N36" s="252"/>
      <c r="O36" s="252"/>
      <c r="P36" s="252"/>
      <c r="Q36" s="39"/>
      <c r="R36" s="40"/>
    </row>
    <row r="37" spans="2:18" s="1" customFormat="1" ht="6.9" customHeight="1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40"/>
    </row>
    <row r="38" spans="2:18" s="1" customFormat="1" ht="25.35" customHeight="1">
      <c r="B38" s="38"/>
      <c r="C38" s="117"/>
      <c r="D38" s="122" t="s">
        <v>49</v>
      </c>
      <c r="E38" s="78"/>
      <c r="F38" s="78"/>
      <c r="G38" s="123" t="s">
        <v>50</v>
      </c>
      <c r="H38" s="124" t="s">
        <v>51</v>
      </c>
      <c r="I38" s="78"/>
      <c r="J38" s="78"/>
      <c r="K38" s="78"/>
      <c r="L38" s="259">
        <f>SUM(M30:M36)</f>
        <v>0</v>
      </c>
      <c r="M38" s="259"/>
      <c r="N38" s="259"/>
      <c r="O38" s="259"/>
      <c r="P38" s="260"/>
      <c r="Q38" s="117"/>
      <c r="R38" s="40"/>
    </row>
    <row r="39" spans="2:18" s="1" customFormat="1" ht="14.4" customHeight="1"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40"/>
    </row>
    <row r="40" spans="2:18" s="1" customFormat="1" ht="14.4" customHeight="1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40"/>
    </row>
    <row r="41" spans="2:18" ht="12">
      <c r="B41" s="26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7"/>
    </row>
    <row r="42" spans="2:18" ht="12">
      <c r="B42" s="26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7"/>
    </row>
    <row r="43" spans="2:18" ht="12">
      <c r="B43" s="26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7"/>
    </row>
    <row r="44" spans="2:18" ht="12">
      <c r="B44" s="26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7"/>
    </row>
    <row r="45" spans="2:18" ht="12">
      <c r="B45" s="26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7"/>
    </row>
    <row r="46" spans="2:18" ht="12">
      <c r="B46" s="26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7"/>
    </row>
    <row r="47" spans="2:18" ht="12">
      <c r="B47" s="26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7"/>
    </row>
    <row r="48" spans="2:18" ht="12">
      <c r="B48" s="26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7"/>
    </row>
    <row r="49" spans="2:18" ht="12">
      <c r="B49" s="26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7"/>
    </row>
    <row r="50" spans="2:18" s="1" customFormat="1">
      <c r="B50" s="38"/>
      <c r="C50" s="39"/>
      <c r="D50" s="53" t="s">
        <v>52</v>
      </c>
      <c r="E50" s="54"/>
      <c r="F50" s="54"/>
      <c r="G50" s="54"/>
      <c r="H50" s="55"/>
      <c r="I50" s="39"/>
      <c r="J50" s="53" t="s">
        <v>53</v>
      </c>
      <c r="K50" s="54"/>
      <c r="L50" s="54"/>
      <c r="M50" s="54"/>
      <c r="N50" s="54"/>
      <c r="O50" s="54"/>
      <c r="P50" s="55"/>
      <c r="Q50" s="39"/>
      <c r="R50" s="40"/>
    </row>
    <row r="51" spans="2:18" ht="12">
      <c r="B51" s="26"/>
      <c r="C51" s="29"/>
      <c r="D51" s="56"/>
      <c r="E51" s="29"/>
      <c r="F51" s="29"/>
      <c r="G51" s="29"/>
      <c r="H51" s="57"/>
      <c r="I51" s="29"/>
      <c r="J51" s="56"/>
      <c r="K51" s="29"/>
      <c r="L51" s="29"/>
      <c r="M51" s="29"/>
      <c r="N51" s="29"/>
      <c r="O51" s="29"/>
      <c r="P51" s="57"/>
      <c r="Q51" s="29"/>
      <c r="R51" s="27"/>
    </row>
    <row r="52" spans="2:18" ht="12">
      <c r="B52" s="26"/>
      <c r="C52" s="29"/>
      <c r="D52" s="56"/>
      <c r="E52" s="29"/>
      <c r="F52" s="29"/>
      <c r="G52" s="29"/>
      <c r="H52" s="57"/>
      <c r="I52" s="29"/>
      <c r="J52" s="56"/>
      <c r="K52" s="29"/>
      <c r="L52" s="29"/>
      <c r="M52" s="29"/>
      <c r="N52" s="29"/>
      <c r="O52" s="29"/>
      <c r="P52" s="57"/>
      <c r="Q52" s="29"/>
      <c r="R52" s="27"/>
    </row>
    <row r="53" spans="2:18" ht="12">
      <c r="B53" s="26"/>
      <c r="C53" s="29"/>
      <c r="D53" s="56"/>
      <c r="E53" s="29"/>
      <c r="F53" s="29"/>
      <c r="G53" s="29"/>
      <c r="H53" s="57"/>
      <c r="I53" s="29"/>
      <c r="J53" s="56"/>
      <c r="K53" s="29"/>
      <c r="L53" s="29"/>
      <c r="M53" s="29"/>
      <c r="N53" s="29"/>
      <c r="O53" s="29"/>
      <c r="P53" s="57"/>
      <c r="Q53" s="29"/>
      <c r="R53" s="27"/>
    </row>
    <row r="54" spans="2:18" ht="12">
      <c r="B54" s="26"/>
      <c r="C54" s="29"/>
      <c r="D54" s="56"/>
      <c r="E54" s="29"/>
      <c r="F54" s="29"/>
      <c r="G54" s="29"/>
      <c r="H54" s="57"/>
      <c r="I54" s="29"/>
      <c r="J54" s="56"/>
      <c r="K54" s="29"/>
      <c r="L54" s="29"/>
      <c r="M54" s="29"/>
      <c r="N54" s="29"/>
      <c r="O54" s="29"/>
      <c r="P54" s="57"/>
      <c r="Q54" s="29"/>
      <c r="R54" s="27"/>
    </row>
    <row r="55" spans="2:18" ht="12">
      <c r="B55" s="26"/>
      <c r="C55" s="29"/>
      <c r="D55" s="56"/>
      <c r="E55" s="29"/>
      <c r="F55" s="29"/>
      <c r="G55" s="29"/>
      <c r="H55" s="57"/>
      <c r="I55" s="29"/>
      <c r="J55" s="56"/>
      <c r="K55" s="29"/>
      <c r="L55" s="29"/>
      <c r="M55" s="29"/>
      <c r="N55" s="29"/>
      <c r="O55" s="29"/>
      <c r="P55" s="57"/>
      <c r="Q55" s="29"/>
      <c r="R55" s="27"/>
    </row>
    <row r="56" spans="2:18" ht="12">
      <c r="B56" s="26"/>
      <c r="C56" s="29"/>
      <c r="D56" s="56"/>
      <c r="E56" s="29"/>
      <c r="F56" s="29"/>
      <c r="G56" s="29"/>
      <c r="H56" s="57"/>
      <c r="I56" s="29"/>
      <c r="J56" s="56"/>
      <c r="K56" s="29"/>
      <c r="L56" s="29"/>
      <c r="M56" s="29"/>
      <c r="N56" s="29"/>
      <c r="O56" s="29"/>
      <c r="P56" s="57"/>
      <c r="Q56" s="29"/>
      <c r="R56" s="27"/>
    </row>
    <row r="57" spans="2:18" ht="12">
      <c r="B57" s="26"/>
      <c r="C57" s="29"/>
      <c r="D57" s="56"/>
      <c r="E57" s="29"/>
      <c r="F57" s="29"/>
      <c r="G57" s="29"/>
      <c r="H57" s="57"/>
      <c r="I57" s="29"/>
      <c r="J57" s="56"/>
      <c r="K57" s="29"/>
      <c r="L57" s="29"/>
      <c r="M57" s="29"/>
      <c r="N57" s="29"/>
      <c r="O57" s="29"/>
      <c r="P57" s="57"/>
      <c r="Q57" s="29"/>
      <c r="R57" s="27"/>
    </row>
    <row r="58" spans="2:18" ht="12">
      <c r="B58" s="26"/>
      <c r="C58" s="29"/>
      <c r="D58" s="56"/>
      <c r="E58" s="29"/>
      <c r="F58" s="29"/>
      <c r="G58" s="29"/>
      <c r="H58" s="57"/>
      <c r="I58" s="29"/>
      <c r="J58" s="56"/>
      <c r="K58" s="29"/>
      <c r="L58" s="29"/>
      <c r="M58" s="29"/>
      <c r="N58" s="29"/>
      <c r="O58" s="29"/>
      <c r="P58" s="57"/>
      <c r="Q58" s="29"/>
      <c r="R58" s="27"/>
    </row>
    <row r="59" spans="2:18" s="1" customFormat="1">
      <c r="B59" s="38"/>
      <c r="C59" s="39"/>
      <c r="D59" s="58" t="s">
        <v>54</v>
      </c>
      <c r="E59" s="59"/>
      <c r="F59" s="59"/>
      <c r="G59" s="60" t="s">
        <v>55</v>
      </c>
      <c r="H59" s="61"/>
      <c r="I59" s="39"/>
      <c r="J59" s="58" t="s">
        <v>54</v>
      </c>
      <c r="K59" s="59"/>
      <c r="L59" s="59"/>
      <c r="M59" s="59"/>
      <c r="N59" s="60" t="s">
        <v>55</v>
      </c>
      <c r="O59" s="59"/>
      <c r="P59" s="61"/>
      <c r="Q59" s="39"/>
      <c r="R59" s="40"/>
    </row>
    <row r="60" spans="2:18" ht="12">
      <c r="B60" s="26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7"/>
    </row>
    <row r="61" spans="2:18" s="1" customFormat="1">
      <c r="B61" s="38"/>
      <c r="C61" s="39"/>
      <c r="D61" s="53" t="s">
        <v>56</v>
      </c>
      <c r="E61" s="54"/>
      <c r="F61" s="54"/>
      <c r="G61" s="54"/>
      <c r="H61" s="55"/>
      <c r="I61" s="39"/>
      <c r="J61" s="53" t="s">
        <v>57</v>
      </c>
      <c r="K61" s="54"/>
      <c r="L61" s="54"/>
      <c r="M61" s="54"/>
      <c r="N61" s="54"/>
      <c r="O61" s="54"/>
      <c r="P61" s="55"/>
      <c r="Q61" s="39"/>
      <c r="R61" s="40"/>
    </row>
    <row r="62" spans="2:18" ht="12">
      <c r="B62" s="26"/>
      <c r="C62" s="29"/>
      <c r="D62" s="56"/>
      <c r="E62" s="29"/>
      <c r="F62" s="29"/>
      <c r="G62" s="29"/>
      <c r="H62" s="57"/>
      <c r="I62" s="29"/>
      <c r="J62" s="56"/>
      <c r="K62" s="29"/>
      <c r="L62" s="29"/>
      <c r="M62" s="29"/>
      <c r="N62" s="29"/>
      <c r="O62" s="29"/>
      <c r="P62" s="57"/>
      <c r="Q62" s="29"/>
      <c r="R62" s="27"/>
    </row>
    <row r="63" spans="2:18" ht="12">
      <c r="B63" s="26"/>
      <c r="C63" s="29"/>
      <c r="D63" s="56"/>
      <c r="E63" s="29"/>
      <c r="F63" s="29"/>
      <c r="G63" s="29"/>
      <c r="H63" s="57"/>
      <c r="I63" s="29"/>
      <c r="J63" s="56"/>
      <c r="K63" s="29"/>
      <c r="L63" s="29"/>
      <c r="M63" s="29"/>
      <c r="N63" s="29"/>
      <c r="O63" s="29"/>
      <c r="P63" s="57"/>
      <c r="Q63" s="29"/>
      <c r="R63" s="27"/>
    </row>
    <row r="64" spans="2:18" ht="12">
      <c r="B64" s="26"/>
      <c r="C64" s="29"/>
      <c r="D64" s="56"/>
      <c r="E64" s="29"/>
      <c r="F64" s="29"/>
      <c r="G64" s="29"/>
      <c r="H64" s="57"/>
      <c r="I64" s="29"/>
      <c r="J64" s="56"/>
      <c r="K64" s="29"/>
      <c r="L64" s="29"/>
      <c r="M64" s="29"/>
      <c r="N64" s="29"/>
      <c r="O64" s="29"/>
      <c r="P64" s="57"/>
      <c r="Q64" s="29"/>
      <c r="R64" s="27"/>
    </row>
    <row r="65" spans="2:18" ht="12">
      <c r="B65" s="26"/>
      <c r="C65" s="29"/>
      <c r="D65" s="56"/>
      <c r="E65" s="29"/>
      <c r="F65" s="29"/>
      <c r="G65" s="29"/>
      <c r="H65" s="57"/>
      <c r="I65" s="29"/>
      <c r="J65" s="56"/>
      <c r="K65" s="29"/>
      <c r="L65" s="29"/>
      <c r="M65" s="29"/>
      <c r="N65" s="29"/>
      <c r="O65" s="29"/>
      <c r="P65" s="57"/>
      <c r="Q65" s="29"/>
      <c r="R65" s="27"/>
    </row>
    <row r="66" spans="2:18" ht="12">
      <c r="B66" s="26"/>
      <c r="C66" s="29"/>
      <c r="D66" s="56"/>
      <c r="E66" s="29"/>
      <c r="F66" s="29"/>
      <c r="G66" s="29"/>
      <c r="H66" s="57"/>
      <c r="I66" s="29"/>
      <c r="J66" s="56"/>
      <c r="K66" s="29"/>
      <c r="L66" s="29"/>
      <c r="M66" s="29"/>
      <c r="N66" s="29"/>
      <c r="O66" s="29"/>
      <c r="P66" s="57"/>
      <c r="Q66" s="29"/>
      <c r="R66" s="27"/>
    </row>
    <row r="67" spans="2:18" ht="12">
      <c r="B67" s="26"/>
      <c r="C67" s="29"/>
      <c r="D67" s="56"/>
      <c r="E67" s="29"/>
      <c r="F67" s="29"/>
      <c r="G67" s="29"/>
      <c r="H67" s="57"/>
      <c r="I67" s="29"/>
      <c r="J67" s="56"/>
      <c r="K67" s="29"/>
      <c r="L67" s="29"/>
      <c r="M67" s="29"/>
      <c r="N67" s="29"/>
      <c r="O67" s="29"/>
      <c r="P67" s="57"/>
      <c r="Q67" s="29"/>
      <c r="R67" s="27"/>
    </row>
    <row r="68" spans="2:18" ht="12">
      <c r="B68" s="26"/>
      <c r="C68" s="29"/>
      <c r="D68" s="56"/>
      <c r="E68" s="29"/>
      <c r="F68" s="29"/>
      <c r="G68" s="29"/>
      <c r="H68" s="57"/>
      <c r="I68" s="29"/>
      <c r="J68" s="56"/>
      <c r="K68" s="29"/>
      <c r="L68" s="29"/>
      <c r="M68" s="29"/>
      <c r="N68" s="29"/>
      <c r="O68" s="29"/>
      <c r="P68" s="57"/>
      <c r="Q68" s="29"/>
      <c r="R68" s="27"/>
    </row>
    <row r="69" spans="2:18" ht="12">
      <c r="B69" s="26"/>
      <c r="C69" s="29"/>
      <c r="D69" s="56"/>
      <c r="E69" s="29"/>
      <c r="F69" s="29"/>
      <c r="G69" s="29"/>
      <c r="H69" s="57"/>
      <c r="I69" s="29"/>
      <c r="J69" s="56"/>
      <c r="K69" s="29"/>
      <c r="L69" s="29"/>
      <c r="M69" s="29"/>
      <c r="N69" s="29"/>
      <c r="O69" s="29"/>
      <c r="P69" s="57"/>
      <c r="Q69" s="29"/>
      <c r="R69" s="27"/>
    </row>
    <row r="70" spans="2:18" s="1" customFormat="1">
      <c r="B70" s="38"/>
      <c r="C70" s="39"/>
      <c r="D70" s="58" t="s">
        <v>54</v>
      </c>
      <c r="E70" s="59"/>
      <c r="F70" s="59"/>
      <c r="G70" s="60" t="s">
        <v>55</v>
      </c>
      <c r="H70" s="61"/>
      <c r="I70" s="39"/>
      <c r="J70" s="58" t="s">
        <v>54</v>
      </c>
      <c r="K70" s="59"/>
      <c r="L70" s="59"/>
      <c r="M70" s="59"/>
      <c r="N70" s="60" t="s">
        <v>55</v>
      </c>
      <c r="O70" s="59"/>
      <c r="P70" s="61"/>
      <c r="Q70" s="39"/>
      <c r="R70" s="40"/>
    </row>
    <row r="71" spans="2:18" s="1" customFormat="1" ht="14.4" customHeight="1"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4"/>
    </row>
    <row r="75" spans="2:18" s="1" customFormat="1" ht="6.9" customHeight="1">
      <c r="B75" s="65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7"/>
    </row>
    <row r="76" spans="2:18" s="1" customFormat="1" ht="36.9" customHeight="1">
      <c r="B76" s="38"/>
      <c r="C76" s="207" t="s">
        <v>125</v>
      </c>
      <c r="D76" s="208"/>
      <c r="E76" s="208"/>
      <c r="F76" s="208"/>
      <c r="G76" s="208"/>
      <c r="H76" s="208"/>
      <c r="I76" s="208"/>
      <c r="J76" s="208"/>
      <c r="K76" s="208"/>
      <c r="L76" s="208"/>
      <c r="M76" s="208"/>
      <c r="N76" s="208"/>
      <c r="O76" s="208"/>
      <c r="P76" s="208"/>
      <c r="Q76" s="208"/>
      <c r="R76" s="40"/>
    </row>
    <row r="77" spans="2:18" s="1" customFormat="1" ht="6.9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40"/>
    </row>
    <row r="78" spans="2:18" s="1" customFormat="1" ht="30" customHeight="1">
      <c r="B78" s="38"/>
      <c r="C78" s="33" t="s">
        <v>19</v>
      </c>
      <c r="D78" s="39"/>
      <c r="E78" s="39"/>
      <c r="F78" s="250" t="str">
        <f>F6</f>
        <v>Mycí plocha pro zemědělskou techniku</v>
      </c>
      <c r="G78" s="251"/>
      <c r="H78" s="251"/>
      <c r="I78" s="251"/>
      <c r="J78" s="251"/>
      <c r="K78" s="251"/>
      <c r="L78" s="251"/>
      <c r="M78" s="251"/>
      <c r="N78" s="251"/>
      <c r="O78" s="251"/>
      <c r="P78" s="251"/>
      <c r="Q78" s="39"/>
      <c r="R78" s="40"/>
    </row>
    <row r="79" spans="2:18" s="1" customFormat="1" ht="36.9" customHeight="1">
      <c r="B79" s="38"/>
      <c r="C79" s="72" t="s">
        <v>122</v>
      </c>
      <c r="D79" s="39"/>
      <c r="E79" s="39"/>
      <c r="F79" s="227" t="str">
        <f>F7</f>
        <v>SO-01e - Vodovod</v>
      </c>
      <c r="G79" s="252"/>
      <c r="H79" s="252"/>
      <c r="I79" s="252"/>
      <c r="J79" s="252"/>
      <c r="K79" s="252"/>
      <c r="L79" s="252"/>
      <c r="M79" s="252"/>
      <c r="N79" s="252"/>
      <c r="O79" s="252"/>
      <c r="P79" s="252"/>
      <c r="Q79" s="39"/>
      <c r="R79" s="40"/>
    </row>
    <row r="80" spans="2:18" s="1" customFormat="1" ht="6.9" customHeight="1"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40"/>
    </row>
    <row r="81" spans="2:65" s="1" customFormat="1" ht="18" customHeight="1">
      <c r="B81" s="38"/>
      <c r="C81" s="33" t="s">
        <v>23</v>
      </c>
      <c r="D81" s="39"/>
      <c r="E81" s="39"/>
      <c r="F81" s="31" t="str">
        <f>F9</f>
        <v>Kladruby nad Labem</v>
      </c>
      <c r="G81" s="39"/>
      <c r="H81" s="39"/>
      <c r="I81" s="39"/>
      <c r="J81" s="39"/>
      <c r="K81" s="33" t="s">
        <v>25</v>
      </c>
      <c r="L81" s="39"/>
      <c r="M81" s="254" t="str">
        <f>IF(O9="","",O9)</f>
        <v>29. 7. 2018</v>
      </c>
      <c r="N81" s="254"/>
      <c r="O81" s="254"/>
      <c r="P81" s="254"/>
      <c r="Q81" s="39"/>
      <c r="R81" s="40"/>
    </row>
    <row r="82" spans="2:65" s="1" customFormat="1" ht="6.9" customHeight="1"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40"/>
    </row>
    <row r="83" spans="2:65" s="1" customFormat="1" ht="13.2">
      <c r="B83" s="38"/>
      <c r="C83" s="33" t="s">
        <v>27</v>
      </c>
      <c r="D83" s="39"/>
      <c r="E83" s="39"/>
      <c r="F83" s="31" t="str">
        <f>E12</f>
        <v>Národní hřebčín Kladruby nad Labem</v>
      </c>
      <c r="G83" s="39"/>
      <c r="H83" s="39"/>
      <c r="I83" s="39"/>
      <c r="J83" s="39"/>
      <c r="K83" s="33" t="s">
        <v>33</v>
      </c>
      <c r="L83" s="39"/>
      <c r="M83" s="211" t="str">
        <f>E18</f>
        <v>Ing. Miroslav Vraný</v>
      </c>
      <c r="N83" s="211"/>
      <c r="O83" s="211"/>
      <c r="P83" s="211"/>
      <c r="Q83" s="211"/>
      <c r="R83" s="40"/>
    </row>
    <row r="84" spans="2:65" s="1" customFormat="1" ht="14.4" customHeight="1">
      <c r="B84" s="38"/>
      <c r="C84" s="33" t="s">
        <v>31</v>
      </c>
      <c r="D84" s="39"/>
      <c r="E84" s="39"/>
      <c r="F84" s="31" t="str">
        <f>IF(E15="","",E15)</f>
        <v>Vyplň údaj</v>
      </c>
      <c r="G84" s="39"/>
      <c r="H84" s="39"/>
      <c r="I84" s="39"/>
      <c r="J84" s="39"/>
      <c r="K84" s="33" t="s">
        <v>36</v>
      </c>
      <c r="L84" s="39"/>
      <c r="M84" s="211" t="str">
        <f>E21</f>
        <v xml:space="preserve"> </v>
      </c>
      <c r="N84" s="211"/>
      <c r="O84" s="211"/>
      <c r="P84" s="211"/>
      <c r="Q84" s="211"/>
      <c r="R84" s="40"/>
    </row>
    <row r="85" spans="2:65" s="1" customFormat="1" ht="10.35" customHeight="1"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40"/>
    </row>
    <row r="86" spans="2:65" s="1" customFormat="1" ht="29.25" customHeight="1">
      <c r="B86" s="38"/>
      <c r="C86" s="261" t="s">
        <v>126</v>
      </c>
      <c r="D86" s="262"/>
      <c r="E86" s="262"/>
      <c r="F86" s="262"/>
      <c r="G86" s="262"/>
      <c r="H86" s="117"/>
      <c r="I86" s="117"/>
      <c r="J86" s="117"/>
      <c r="K86" s="117"/>
      <c r="L86" s="117"/>
      <c r="M86" s="117"/>
      <c r="N86" s="261" t="s">
        <v>127</v>
      </c>
      <c r="O86" s="262"/>
      <c r="P86" s="262"/>
      <c r="Q86" s="262"/>
      <c r="R86" s="40"/>
    </row>
    <row r="87" spans="2:65" s="1" customFormat="1" ht="10.35" customHeight="1"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40"/>
    </row>
    <row r="88" spans="2:65" s="1" customFormat="1" ht="29.25" customHeight="1">
      <c r="B88" s="38"/>
      <c r="C88" s="125" t="s">
        <v>128</v>
      </c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246">
        <f>N117</f>
        <v>0</v>
      </c>
      <c r="O88" s="263"/>
      <c r="P88" s="263"/>
      <c r="Q88" s="263"/>
      <c r="R88" s="40"/>
      <c r="AU88" s="22" t="s">
        <v>129</v>
      </c>
    </row>
    <row r="89" spans="2:65" s="6" customFormat="1" ht="24.9" customHeight="1">
      <c r="B89" s="126"/>
      <c r="C89" s="127"/>
      <c r="D89" s="128" t="s">
        <v>219</v>
      </c>
      <c r="E89" s="127"/>
      <c r="F89" s="127"/>
      <c r="G89" s="127"/>
      <c r="H89" s="127"/>
      <c r="I89" s="127"/>
      <c r="J89" s="127"/>
      <c r="K89" s="127"/>
      <c r="L89" s="127"/>
      <c r="M89" s="127"/>
      <c r="N89" s="264">
        <f>N118</f>
        <v>0</v>
      </c>
      <c r="O89" s="265"/>
      <c r="P89" s="265"/>
      <c r="Q89" s="265"/>
      <c r="R89" s="129"/>
    </row>
    <row r="90" spans="2:65" s="7" customFormat="1" ht="19.95" customHeight="1">
      <c r="B90" s="130"/>
      <c r="C90" s="131"/>
      <c r="D90" s="105" t="s">
        <v>712</v>
      </c>
      <c r="E90" s="131"/>
      <c r="F90" s="131"/>
      <c r="G90" s="131"/>
      <c r="H90" s="131"/>
      <c r="I90" s="131"/>
      <c r="J90" s="131"/>
      <c r="K90" s="131"/>
      <c r="L90" s="131"/>
      <c r="M90" s="131"/>
      <c r="N90" s="242">
        <f>N119</f>
        <v>0</v>
      </c>
      <c r="O90" s="266"/>
      <c r="P90" s="266"/>
      <c r="Q90" s="266"/>
      <c r="R90" s="132"/>
    </row>
    <row r="91" spans="2:65" s="1" customFormat="1" ht="21.75" customHeight="1"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40"/>
    </row>
    <row r="92" spans="2:65" s="1" customFormat="1" ht="29.25" customHeight="1">
      <c r="B92" s="38"/>
      <c r="C92" s="125" t="s">
        <v>132</v>
      </c>
      <c r="D92" s="39"/>
      <c r="E92" s="39"/>
      <c r="F92" s="39"/>
      <c r="G92" s="39"/>
      <c r="H92" s="39"/>
      <c r="I92" s="39"/>
      <c r="J92" s="39"/>
      <c r="K92" s="39"/>
      <c r="L92" s="39"/>
      <c r="M92" s="39"/>
      <c r="N92" s="263">
        <f>ROUND(N93+N94+N95+N96+N97+N98,2)</f>
        <v>0</v>
      </c>
      <c r="O92" s="267"/>
      <c r="P92" s="267"/>
      <c r="Q92" s="267"/>
      <c r="R92" s="40"/>
      <c r="T92" s="133"/>
      <c r="U92" s="134" t="s">
        <v>42</v>
      </c>
    </row>
    <row r="93" spans="2:65" s="1" customFormat="1" ht="18" customHeight="1">
      <c r="B93" s="135"/>
      <c r="C93" s="136"/>
      <c r="D93" s="243" t="s">
        <v>133</v>
      </c>
      <c r="E93" s="268"/>
      <c r="F93" s="268"/>
      <c r="G93" s="268"/>
      <c r="H93" s="268"/>
      <c r="I93" s="136"/>
      <c r="J93" s="136"/>
      <c r="K93" s="136"/>
      <c r="L93" s="136"/>
      <c r="M93" s="136"/>
      <c r="N93" s="241">
        <f>ROUND(N88*T93,2)</f>
        <v>0</v>
      </c>
      <c r="O93" s="269"/>
      <c r="P93" s="269"/>
      <c r="Q93" s="269"/>
      <c r="R93" s="138"/>
      <c r="S93" s="139"/>
      <c r="T93" s="140"/>
      <c r="U93" s="141" t="s">
        <v>43</v>
      </c>
      <c r="V93" s="139"/>
      <c r="W93" s="139"/>
      <c r="X93" s="139"/>
      <c r="Y93" s="139"/>
      <c r="Z93" s="139"/>
      <c r="AA93" s="139"/>
      <c r="AB93" s="139"/>
      <c r="AC93" s="139"/>
      <c r="AD93" s="139"/>
      <c r="AE93" s="139"/>
      <c r="AF93" s="139"/>
      <c r="AG93" s="139"/>
      <c r="AH93" s="139"/>
      <c r="AI93" s="139"/>
      <c r="AJ93" s="139"/>
      <c r="AK93" s="139"/>
      <c r="AL93" s="139"/>
      <c r="AM93" s="139"/>
      <c r="AN93" s="139"/>
      <c r="AO93" s="139"/>
      <c r="AP93" s="139"/>
      <c r="AQ93" s="139"/>
      <c r="AR93" s="139"/>
      <c r="AS93" s="139"/>
      <c r="AT93" s="139"/>
      <c r="AU93" s="139"/>
      <c r="AV93" s="139"/>
      <c r="AW93" s="139"/>
      <c r="AX93" s="139"/>
      <c r="AY93" s="142" t="s">
        <v>134</v>
      </c>
      <c r="AZ93" s="139"/>
      <c r="BA93" s="139"/>
      <c r="BB93" s="139"/>
      <c r="BC93" s="139"/>
      <c r="BD93" s="139"/>
      <c r="BE93" s="143">
        <f t="shared" ref="BE93:BE98" si="0">IF(U93="základní",N93,0)</f>
        <v>0</v>
      </c>
      <c r="BF93" s="143">
        <f t="shared" ref="BF93:BF98" si="1">IF(U93="snížená",N93,0)</f>
        <v>0</v>
      </c>
      <c r="BG93" s="143">
        <f t="shared" ref="BG93:BG98" si="2">IF(U93="zákl. přenesená",N93,0)</f>
        <v>0</v>
      </c>
      <c r="BH93" s="143">
        <f t="shared" ref="BH93:BH98" si="3">IF(U93="sníž. přenesená",N93,0)</f>
        <v>0</v>
      </c>
      <c r="BI93" s="143">
        <f t="shared" ref="BI93:BI98" si="4">IF(U93="nulová",N93,0)</f>
        <v>0</v>
      </c>
      <c r="BJ93" s="142" t="s">
        <v>86</v>
      </c>
      <c r="BK93" s="139"/>
      <c r="BL93" s="139"/>
      <c r="BM93" s="139"/>
    </row>
    <row r="94" spans="2:65" s="1" customFormat="1" ht="18" customHeight="1">
      <c r="B94" s="135"/>
      <c r="C94" s="136"/>
      <c r="D94" s="243" t="s">
        <v>135</v>
      </c>
      <c r="E94" s="268"/>
      <c r="F94" s="268"/>
      <c r="G94" s="268"/>
      <c r="H94" s="268"/>
      <c r="I94" s="136"/>
      <c r="J94" s="136"/>
      <c r="K94" s="136"/>
      <c r="L94" s="136"/>
      <c r="M94" s="136"/>
      <c r="N94" s="241">
        <f>ROUND(N88*T94,2)</f>
        <v>0</v>
      </c>
      <c r="O94" s="269"/>
      <c r="P94" s="269"/>
      <c r="Q94" s="269"/>
      <c r="R94" s="138"/>
      <c r="S94" s="139"/>
      <c r="T94" s="140"/>
      <c r="U94" s="141" t="s">
        <v>43</v>
      </c>
      <c r="V94" s="139"/>
      <c r="W94" s="139"/>
      <c r="X94" s="139"/>
      <c r="Y94" s="139"/>
      <c r="Z94" s="139"/>
      <c r="AA94" s="139"/>
      <c r="AB94" s="139"/>
      <c r="AC94" s="139"/>
      <c r="AD94" s="139"/>
      <c r="AE94" s="139"/>
      <c r="AF94" s="139"/>
      <c r="AG94" s="139"/>
      <c r="AH94" s="139"/>
      <c r="AI94" s="139"/>
      <c r="AJ94" s="139"/>
      <c r="AK94" s="139"/>
      <c r="AL94" s="139"/>
      <c r="AM94" s="139"/>
      <c r="AN94" s="139"/>
      <c r="AO94" s="139"/>
      <c r="AP94" s="139"/>
      <c r="AQ94" s="139"/>
      <c r="AR94" s="139"/>
      <c r="AS94" s="139"/>
      <c r="AT94" s="139"/>
      <c r="AU94" s="139"/>
      <c r="AV94" s="139"/>
      <c r="AW94" s="139"/>
      <c r="AX94" s="139"/>
      <c r="AY94" s="142" t="s">
        <v>134</v>
      </c>
      <c r="AZ94" s="139"/>
      <c r="BA94" s="139"/>
      <c r="BB94" s="139"/>
      <c r="BC94" s="139"/>
      <c r="BD94" s="139"/>
      <c r="BE94" s="143">
        <f t="shared" si="0"/>
        <v>0</v>
      </c>
      <c r="BF94" s="143">
        <f t="shared" si="1"/>
        <v>0</v>
      </c>
      <c r="BG94" s="143">
        <f t="shared" si="2"/>
        <v>0</v>
      </c>
      <c r="BH94" s="143">
        <f t="shared" si="3"/>
        <v>0</v>
      </c>
      <c r="BI94" s="143">
        <f t="shared" si="4"/>
        <v>0</v>
      </c>
      <c r="BJ94" s="142" t="s">
        <v>86</v>
      </c>
      <c r="BK94" s="139"/>
      <c r="BL94" s="139"/>
      <c r="BM94" s="139"/>
    </row>
    <row r="95" spans="2:65" s="1" customFormat="1" ht="18" customHeight="1">
      <c r="B95" s="135"/>
      <c r="C95" s="136"/>
      <c r="D95" s="243" t="s">
        <v>136</v>
      </c>
      <c r="E95" s="268"/>
      <c r="F95" s="268"/>
      <c r="G95" s="268"/>
      <c r="H95" s="268"/>
      <c r="I95" s="136"/>
      <c r="J95" s="136"/>
      <c r="K95" s="136"/>
      <c r="L95" s="136"/>
      <c r="M95" s="136"/>
      <c r="N95" s="241">
        <f>ROUND(N88*T95,2)</f>
        <v>0</v>
      </c>
      <c r="O95" s="269"/>
      <c r="P95" s="269"/>
      <c r="Q95" s="269"/>
      <c r="R95" s="138"/>
      <c r="S95" s="139"/>
      <c r="T95" s="140"/>
      <c r="U95" s="141" t="s">
        <v>43</v>
      </c>
      <c r="V95" s="139"/>
      <c r="W95" s="139"/>
      <c r="X95" s="139"/>
      <c r="Y95" s="139"/>
      <c r="Z95" s="139"/>
      <c r="AA95" s="139"/>
      <c r="AB95" s="139"/>
      <c r="AC95" s="139"/>
      <c r="AD95" s="139"/>
      <c r="AE95" s="139"/>
      <c r="AF95" s="139"/>
      <c r="AG95" s="139"/>
      <c r="AH95" s="139"/>
      <c r="AI95" s="139"/>
      <c r="AJ95" s="139"/>
      <c r="AK95" s="139"/>
      <c r="AL95" s="139"/>
      <c r="AM95" s="139"/>
      <c r="AN95" s="139"/>
      <c r="AO95" s="139"/>
      <c r="AP95" s="139"/>
      <c r="AQ95" s="139"/>
      <c r="AR95" s="139"/>
      <c r="AS95" s="139"/>
      <c r="AT95" s="139"/>
      <c r="AU95" s="139"/>
      <c r="AV95" s="139"/>
      <c r="AW95" s="139"/>
      <c r="AX95" s="139"/>
      <c r="AY95" s="142" t="s">
        <v>134</v>
      </c>
      <c r="AZ95" s="139"/>
      <c r="BA95" s="139"/>
      <c r="BB95" s="139"/>
      <c r="BC95" s="139"/>
      <c r="BD95" s="139"/>
      <c r="BE95" s="143">
        <f t="shared" si="0"/>
        <v>0</v>
      </c>
      <c r="BF95" s="143">
        <f t="shared" si="1"/>
        <v>0</v>
      </c>
      <c r="BG95" s="143">
        <f t="shared" si="2"/>
        <v>0</v>
      </c>
      <c r="BH95" s="143">
        <f t="shared" si="3"/>
        <v>0</v>
      </c>
      <c r="BI95" s="143">
        <f t="shared" si="4"/>
        <v>0</v>
      </c>
      <c r="BJ95" s="142" t="s">
        <v>86</v>
      </c>
      <c r="BK95" s="139"/>
      <c r="BL95" s="139"/>
      <c r="BM95" s="139"/>
    </row>
    <row r="96" spans="2:65" s="1" customFormat="1" ht="18" customHeight="1">
      <c r="B96" s="135"/>
      <c r="C96" s="136"/>
      <c r="D96" s="243" t="s">
        <v>137</v>
      </c>
      <c r="E96" s="268"/>
      <c r="F96" s="268"/>
      <c r="G96" s="268"/>
      <c r="H96" s="268"/>
      <c r="I96" s="136"/>
      <c r="J96" s="136"/>
      <c r="K96" s="136"/>
      <c r="L96" s="136"/>
      <c r="M96" s="136"/>
      <c r="N96" s="241">
        <f>ROUND(N88*T96,2)</f>
        <v>0</v>
      </c>
      <c r="O96" s="269"/>
      <c r="P96" s="269"/>
      <c r="Q96" s="269"/>
      <c r="R96" s="138"/>
      <c r="S96" s="139"/>
      <c r="T96" s="140"/>
      <c r="U96" s="141" t="s">
        <v>43</v>
      </c>
      <c r="V96" s="139"/>
      <c r="W96" s="139"/>
      <c r="X96" s="139"/>
      <c r="Y96" s="139"/>
      <c r="Z96" s="139"/>
      <c r="AA96" s="139"/>
      <c r="AB96" s="139"/>
      <c r="AC96" s="139"/>
      <c r="AD96" s="139"/>
      <c r="AE96" s="139"/>
      <c r="AF96" s="139"/>
      <c r="AG96" s="139"/>
      <c r="AH96" s="139"/>
      <c r="AI96" s="139"/>
      <c r="AJ96" s="139"/>
      <c r="AK96" s="139"/>
      <c r="AL96" s="139"/>
      <c r="AM96" s="139"/>
      <c r="AN96" s="139"/>
      <c r="AO96" s="139"/>
      <c r="AP96" s="139"/>
      <c r="AQ96" s="139"/>
      <c r="AR96" s="139"/>
      <c r="AS96" s="139"/>
      <c r="AT96" s="139"/>
      <c r="AU96" s="139"/>
      <c r="AV96" s="139"/>
      <c r="AW96" s="139"/>
      <c r="AX96" s="139"/>
      <c r="AY96" s="142" t="s">
        <v>134</v>
      </c>
      <c r="AZ96" s="139"/>
      <c r="BA96" s="139"/>
      <c r="BB96" s="139"/>
      <c r="BC96" s="139"/>
      <c r="BD96" s="139"/>
      <c r="BE96" s="143">
        <f t="shared" si="0"/>
        <v>0</v>
      </c>
      <c r="BF96" s="143">
        <f t="shared" si="1"/>
        <v>0</v>
      </c>
      <c r="BG96" s="143">
        <f t="shared" si="2"/>
        <v>0</v>
      </c>
      <c r="BH96" s="143">
        <f t="shared" si="3"/>
        <v>0</v>
      </c>
      <c r="BI96" s="143">
        <f t="shared" si="4"/>
        <v>0</v>
      </c>
      <c r="BJ96" s="142" t="s">
        <v>86</v>
      </c>
      <c r="BK96" s="139"/>
      <c r="BL96" s="139"/>
      <c r="BM96" s="139"/>
    </row>
    <row r="97" spans="2:65" s="1" customFormat="1" ht="18" customHeight="1">
      <c r="B97" s="135"/>
      <c r="C97" s="136"/>
      <c r="D97" s="243" t="s">
        <v>138</v>
      </c>
      <c r="E97" s="268"/>
      <c r="F97" s="268"/>
      <c r="G97" s="268"/>
      <c r="H97" s="268"/>
      <c r="I97" s="136"/>
      <c r="J97" s="136"/>
      <c r="K97" s="136"/>
      <c r="L97" s="136"/>
      <c r="M97" s="136"/>
      <c r="N97" s="241">
        <f>ROUND(N88*T97,2)</f>
        <v>0</v>
      </c>
      <c r="O97" s="269"/>
      <c r="P97" s="269"/>
      <c r="Q97" s="269"/>
      <c r="R97" s="138"/>
      <c r="S97" s="139"/>
      <c r="T97" s="140"/>
      <c r="U97" s="141" t="s">
        <v>43</v>
      </c>
      <c r="V97" s="139"/>
      <c r="W97" s="139"/>
      <c r="X97" s="139"/>
      <c r="Y97" s="139"/>
      <c r="Z97" s="139"/>
      <c r="AA97" s="139"/>
      <c r="AB97" s="139"/>
      <c r="AC97" s="139"/>
      <c r="AD97" s="139"/>
      <c r="AE97" s="139"/>
      <c r="AF97" s="139"/>
      <c r="AG97" s="139"/>
      <c r="AH97" s="139"/>
      <c r="AI97" s="139"/>
      <c r="AJ97" s="139"/>
      <c r="AK97" s="139"/>
      <c r="AL97" s="139"/>
      <c r="AM97" s="139"/>
      <c r="AN97" s="139"/>
      <c r="AO97" s="139"/>
      <c r="AP97" s="139"/>
      <c r="AQ97" s="139"/>
      <c r="AR97" s="139"/>
      <c r="AS97" s="139"/>
      <c r="AT97" s="139"/>
      <c r="AU97" s="139"/>
      <c r="AV97" s="139"/>
      <c r="AW97" s="139"/>
      <c r="AX97" s="139"/>
      <c r="AY97" s="142" t="s">
        <v>134</v>
      </c>
      <c r="AZ97" s="139"/>
      <c r="BA97" s="139"/>
      <c r="BB97" s="139"/>
      <c r="BC97" s="139"/>
      <c r="BD97" s="139"/>
      <c r="BE97" s="143">
        <f t="shared" si="0"/>
        <v>0</v>
      </c>
      <c r="BF97" s="143">
        <f t="shared" si="1"/>
        <v>0</v>
      </c>
      <c r="BG97" s="143">
        <f t="shared" si="2"/>
        <v>0</v>
      </c>
      <c r="BH97" s="143">
        <f t="shared" si="3"/>
        <v>0</v>
      </c>
      <c r="BI97" s="143">
        <f t="shared" si="4"/>
        <v>0</v>
      </c>
      <c r="BJ97" s="142" t="s">
        <v>86</v>
      </c>
      <c r="BK97" s="139"/>
      <c r="BL97" s="139"/>
      <c r="BM97" s="139"/>
    </row>
    <row r="98" spans="2:65" s="1" customFormat="1" ht="18" customHeight="1">
      <c r="B98" s="135"/>
      <c r="C98" s="136"/>
      <c r="D98" s="137" t="s">
        <v>139</v>
      </c>
      <c r="E98" s="136"/>
      <c r="F98" s="136"/>
      <c r="G98" s="136"/>
      <c r="H98" s="136"/>
      <c r="I98" s="136"/>
      <c r="J98" s="136"/>
      <c r="K98" s="136"/>
      <c r="L98" s="136"/>
      <c r="M98" s="136"/>
      <c r="N98" s="241">
        <f>ROUND(N88*T98,2)</f>
        <v>0</v>
      </c>
      <c r="O98" s="269"/>
      <c r="P98" s="269"/>
      <c r="Q98" s="269"/>
      <c r="R98" s="138"/>
      <c r="S98" s="139"/>
      <c r="T98" s="144"/>
      <c r="U98" s="145" t="s">
        <v>43</v>
      </c>
      <c r="V98" s="139"/>
      <c r="W98" s="139"/>
      <c r="X98" s="139"/>
      <c r="Y98" s="139"/>
      <c r="Z98" s="139"/>
      <c r="AA98" s="139"/>
      <c r="AB98" s="139"/>
      <c r="AC98" s="139"/>
      <c r="AD98" s="139"/>
      <c r="AE98" s="139"/>
      <c r="AF98" s="139"/>
      <c r="AG98" s="139"/>
      <c r="AH98" s="139"/>
      <c r="AI98" s="139"/>
      <c r="AJ98" s="139"/>
      <c r="AK98" s="139"/>
      <c r="AL98" s="139"/>
      <c r="AM98" s="139"/>
      <c r="AN98" s="139"/>
      <c r="AO98" s="139"/>
      <c r="AP98" s="139"/>
      <c r="AQ98" s="139"/>
      <c r="AR98" s="139"/>
      <c r="AS98" s="139"/>
      <c r="AT98" s="139"/>
      <c r="AU98" s="139"/>
      <c r="AV98" s="139"/>
      <c r="AW98" s="139"/>
      <c r="AX98" s="139"/>
      <c r="AY98" s="142" t="s">
        <v>140</v>
      </c>
      <c r="AZ98" s="139"/>
      <c r="BA98" s="139"/>
      <c r="BB98" s="139"/>
      <c r="BC98" s="139"/>
      <c r="BD98" s="139"/>
      <c r="BE98" s="143">
        <f t="shared" si="0"/>
        <v>0</v>
      </c>
      <c r="BF98" s="143">
        <f t="shared" si="1"/>
        <v>0</v>
      </c>
      <c r="BG98" s="143">
        <f t="shared" si="2"/>
        <v>0</v>
      </c>
      <c r="BH98" s="143">
        <f t="shared" si="3"/>
        <v>0</v>
      </c>
      <c r="BI98" s="143">
        <f t="shared" si="4"/>
        <v>0</v>
      </c>
      <c r="BJ98" s="142" t="s">
        <v>86</v>
      </c>
      <c r="BK98" s="139"/>
      <c r="BL98" s="139"/>
      <c r="BM98" s="139"/>
    </row>
    <row r="99" spans="2:65" s="1" customFormat="1" ht="12"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39"/>
      <c r="M99" s="39"/>
      <c r="N99" s="39"/>
      <c r="O99" s="39"/>
      <c r="P99" s="39"/>
      <c r="Q99" s="39"/>
      <c r="R99" s="40"/>
    </row>
    <row r="100" spans="2:65" s="1" customFormat="1" ht="29.25" customHeight="1">
      <c r="B100" s="38"/>
      <c r="C100" s="116" t="s">
        <v>114</v>
      </c>
      <c r="D100" s="117"/>
      <c r="E100" s="117"/>
      <c r="F100" s="117"/>
      <c r="G100" s="117"/>
      <c r="H100" s="117"/>
      <c r="I100" s="117"/>
      <c r="J100" s="117"/>
      <c r="K100" s="117"/>
      <c r="L100" s="247">
        <f>ROUND(SUM(N88+N92),2)</f>
        <v>0</v>
      </c>
      <c r="M100" s="247"/>
      <c r="N100" s="247"/>
      <c r="O100" s="247"/>
      <c r="P100" s="247"/>
      <c r="Q100" s="247"/>
      <c r="R100" s="40"/>
    </row>
    <row r="101" spans="2:65" s="1" customFormat="1" ht="6.9" customHeight="1">
      <c r="B101" s="62"/>
      <c r="C101" s="63"/>
      <c r="D101" s="63"/>
      <c r="E101" s="63"/>
      <c r="F101" s="63"/>
      <c r="G101" s="63"/>
      <c r="H101" s="63"/>
      <c r="I101" s="63"/>
      <c r="J101" s="63"/>
      <c r="K101" s="63"/>
      <c r="L101" s="63"/>
      <c r="M101" s="63"/>
      <c r="N101" s="63"/>
      <c r="O101" s="63"/>
      <c r="P101" s="63"/>
      <c r="Q101" s="63"/>
      <c r="R101" s="64"/>
    </row>
    <row r="105" spans="2:65" s="1" customFormat="1" ht="6.9" customHeight="1"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6"/>
      <c r="M105" s="66"/>
      <c r="N105" s="66"/>
      <c r="O105" s="66"/>
      <c r="P105" s="66"/>
      <c r="Q105" s="66"/>
      <c r="R105" s="67"/>
    </row>
    <row r="106" spans="2:65" s="1" customFormat="1" ht="36.9" customHeight="1">
      <c r="B106" s="38"/>
      <c r="C106" s="207" t="s">
        <v>141</v>
      </c>
      <c r="D106" s="252"/>
      <c r="E106" s="252"/>
      <c r="F106" s="252"/>
      <c r="G106" s="252"/>
      <c r="H106" s="252"/>
      <c r="I106" s="252"/>
      <c r="J106" s="252"/>
      <c r="K106" s="252"/>
      <c r="L106" s="252"/>
      <c r="M106" s="252"/>
      <c r="N106" s="252"/>
      <c r="O106" s="252"/>
      <c r="P106" s="252"/>
      <c r="Q106" s="252"/>
      <c r="R106" s="40"/>
    </row>
    <row r="107" spans="2:65" s="1" customFormat="1" ht="6.9" customHeight="1"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39"/>
      <c r="M107" s="39"/>
      <c r="N107" s="39"/>
      <c r="O107" s="39"/>
      <c r="P107" s="39"/>
      <c r="Q107" s="39"/>
      <c r="R107" s="40"/>
    </row>
    <row r="108" spans="2:65" s="1" customFormat="1" ht="30" customHeight="1">
      <c r="B108" s="38"/>
      <c r="C108" s="33" t="s">
        <v>19</v>
      </c>
      <c r="D108" s="39"/>
      <c r="E108" s="39"/>
      <c r="F108" s="250" t="str">
        <f>F6</f>
        <v>Mycí plocha pro zemědělskou techniku</v>
      </c>
      <c r="G108" s="251"/>
      <c r="H108" s="251"/>
      <c r="I108" s="251"/>
      <c r="J108" s="251"/>
      <c r="K108" s="251"/>
      <c r="L108" s="251"/>
      <c r="M108" s="251"/>
      <c r="N108" s="251"/>
      <c r="O108" s="251"/>
      <c r="P108" s="251"/>
      <c r="Q108" s="39"/>
      <c r="R108" s="40"/>
    </row>
    <row r="109" spans="2:65" s="1" customFormat="1" ht="36.9" customHeight="1">
      <c r="B109" s="38"/>
      <c r="C109" s="72" t="s">
        <v>122</v>
      </c>
      <c r="D109" s="39"/>
      <c r="E109" s="39"/>
      <c r="F109" s="227" t="str">
        <f>F7</f>
        <v>SO-01e - Vodovod</v>
      </c>
      <c r="G109" s="252"/>
      <c r="H109" s="252"/>
      <c r="I109" s="252"/>
      <c r="J109" s="252"/>
      <c r="K109" s="252"/>
      <c r="L109" s="252"/>
      <c r="M109" s="252"/>
      <c r="N109" s="252"/>
      <c r="O109" s="252"/>
      <c r="P109" s="252"/>
      <c r="Q109" s="39"/>
      <c r="R109" s="40"/>
    </row>
    <row r="110" spans="2:65" s="1" customFormat="1" ht="6.9" customHeight="1"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39"/>
      <c r="M110" s="39"/>
      <c r="N110" s="39"/>
      <c r="O110" s="39"/>
      <c r="P110" s="39"/>
      <c r="Q110" s="39"/>
      <c r="R110" s="40"/>
    </row>
    <row r="111" spans="2:65" s="1" customFormat="1" ht="18" customHeight="1">
      <c r="B111" s="38"/>
      <c r="C111" s="33" t="s">
        <v>23</v>
      </c>
      <c r="D111" s="39"/>
      <c r="E111" s="39"/>
      <c r="F111" s="31" t="str">
        <f>F9</f>
        <v>Kladruby nad Labem</v>
      </c>
      <c r="G111" s="39"/>
      <c r="H111" s="39"/>
      <c r="I111" s="39"/>
      <c r="J111" s="39"/>
      <c r="K111" s="33" t="s">
        <v>25</v>
      </c>
      <c r="L111" s="39"/>
      <c r="M111" s="254" t="str">
        <f>IF(O9="","",O9)</f>
        <v>29. 7. 2018</v>
      </c>
      <c r="N111" s="254"/>
      <c r="O111" s="254"/>
      <c r="P111" s="254"/>
      <c r="Q111" s="39"/>
      <c r="R111" s="40"/>
    </row>
    <row r="112" spans="2:65" s="1" customFormat="1" ht="6.9" customHeight="1"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39"/>
      <c r="M112" s="39"/>
      <c r="N112" s="39"/>
      <c r="O112" s="39"/>
      <c r="P112" s="39"/>
      <c r="Q112" s="39"/>
      <c r="R112" s="40"/>
    </row>
    <row r="113" spans="2:65" s="1" customFormat="1" ht="13.2">
      <c r="B113" s="38"/>
      <c r="C113" s="33" t="s">
        <v>27</v>
      </c>
      <c r="D113" s="39"/>
      <c r="E113" s="39"/>
      <c r="F113" s="31" t="str">
        <f>E12</f>
        <v>Národní hřebčín Kladruby nad Labem</v>
      </c>
      <c r="G113" s="39"/>
      <c r="H113" s="39"/>
      <c r="I113" s="39"/>
      <c r="J113" s="39"/>
      <c r="K113" s="33" t="s">
        <v>33</v>
      </c>
      <c r="L113" s="39"/>
      <c r="M113" s="211" t="str">
        <f>E18</f>
        <v>Ing. Miroslav Vraný</v>
      </c>
      <c r="N113" s="211"/>
      <c r="O113" s="211"/>
      <c r="P113" s="211"/>
      <c r="Q113" s="211"/>
      <c r="R113" s="40"/>
    </row>
    <row r="114" spans="2:65" s="1" customFormat="1" ht="14.4" customHeight="1">
      <c r="B114" s="38"/>
      <c r="C114" s="33" t="s">
        <v>31</v>
      </c>
      <c r="D114" s="39"/>
      <c r="E114" s="39"/>
      <c r="F114" s="31" t="str">
        <f>IF(E15="","",E15)</f>
        <v>Vyplň údaj</v>
      </c>
      <c r="G114" s="39"/>
      <c r="H114" s="39"/>
      <c r="I114" s="39"/>
      <c r="J114" s="39"/>
      <c r="K114" s="33" t="s">
        <v>36</v>
      </c>
      <c r="L114" s="39"/>
      <c r="M114" s="211" t="str">
        <f>E21</f>
        <v xml:space="preserve"> </v>
      </c>
      <c r="N114" s="211"/>
      <c r="O114" s="211"/>
      <c r="P114" s="211"/>
      <c r="Q114" s="211"/>
      <c r="R114" s="40"/>
    </row>
    <row r="115" spans="2:65" s="1" customFormat="1" ht="10.35" customHeight="1"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39"/>
      <c r="M115" s="39"/>
      <c r="N115" s="39"/>
      <c r="O115" s="39"/>
      <c r="P115" s="39"/>
      <c r="Q115" s="39"/>
      <c r="R115" s="40"/>
    </row>
    <row r="116" spans="2:65" s="8" customFormat="1" ht="29.25" customHeight="1">
      <c r="B116" s="146"/>
      <c r="C116" s="147" t="s">
        <v>142</v>
      </c>
      <c r="D116" s="148" t="s">
        <v>143</v>
      </c>
      <c r="E116" s="148" t="s">
        <v>60</v>
      </c>
      <c r="F116" s="270" t="s">
        <v>144</v>
      </c>
      <c r="G116" s="270"/>
      <c r="H116" s="270"/>
      <c r="I116" s="270"/>
      <c r="J116" s="148" t="s">
        <v>145</v>
      </c>
      <c r="K116" s="148" t="s">
        <v>146</v>
      </c>
      <c r="L116" s="270" t="s">
        <v>147</v>
      </c>
      <c r="M116" s="270"/>
      <c r="N116" s="270" t="s">
        <v>127</v>
      </c>
      <c r="O116" s="270"/>
      <c r="P116" s="270"/>
      <c r="Q116" s="271"/>
      <c r="R116" s="149"/>
      <c r="T116" s="79" t="s">
        <v>148</v>
      </c>
      <c r="U116" s="80" t="s">
        <v>42</v>
      </c>
      <c r="V116" s="80" t="s">
        <v>149</v>
      </c>
      <c r="W116" s="80" t="s">
        <v>150</v>
      </c>
      <c r="X116" s="80" t="s">
        <v>151</v>
      </c>
      <c r="Y116" s="80" t="s">
        <v>152</v>
      </c>
      <c r="Z116" s="80" t="s">
        <v>153</v>
      </c>
      <c r="AA116" s="81" t="s">
        <v>154</v>
      </c>
    </row>
    <row r="117" spans="2:65" s="1" customFormat="1" ht="29.25" customHeight="1">
      <c r="B117" s="38"/>
      <c r="C117" s="83" t="s">
        <v>124</v>
      </c>
      <c r="D117" s="39"/>
      <c r="E117" s="39"/>
      <c r="F117" s="39"/>
      <c r="G117" s="39"/>
      <c r="H117" s="39"/>
      <c r="I117" s="39"/>
      <c r="J117" s="39"/>
      <c r="K117" s="39"/>
      <c r="L117" s="39"/>
      <c r="M117" s="39"/>
      <c r="N117" s="284">
        <f>BK117</f>
        <v>0</v>
      </c>
      <c r="O117" s="285"/>
      <c r="P117" s="285"/>
      <c r="Q117" s="285"/>
      <c r="R117" s="40"/>
      <c r="T117" s="82"/>
      <c r="U117" s="54"/>
      <c r="V117" s="54"/>
      <c r="W117" s="150">
        <f>W118+W121</f>
        <v>0</v>
      </c>
      <c r="X117" s="54"/>
      <c r="Y117" s="150">
        <f>Y118+Y121</f>
        <v>0</v>
      </c>
      <c r="Z117" s="54"/>
      <c r="AA117" s="151">
        <f>AA118+AA121</f>
        <v>0</v>
      </c>
      <c r="AT117" s="22" t="s">
        <v>77</v>
      </c>
      <c r="AU117" s="22" t="s">
        <v>129</v>
      </c>
      <c r="BK117" s="152">
        <f>BK118+BK121</f>
        <v>0</v>
      </c>
    </row>
    <row r="118" spans="2:65" s="9" customFormat="1" ht="37.35" customHeight="1">
      <c r="B118" s="153"/>
      <c r="C118" s="154"/>
      <c r="D118" s="155" t="s">
        <v>219</v>
      </c>
      <c r="E118" s="155"/>
      <c r="F118" s="155"/>
      <c r="G118" s="155"/>
      <c r="H118" s="155"/>
      <c r="I118" s="155"/>
      <c r="J118" s="155"/>
      <c r="K118" s="155"/>
      <c r="L118" s="155"/>
      <c r="M118" s="155"/>
      <c r="N118" s="286">
        <f>BK118</f>
        <v>0</v>
      </c>
      <c r="O118" s="264"/>
      <c r="P118" s="264"/>
      <c r="Q118" s="264"/>
      <c r="R118" s="156"/>
      <c r="T118" s="157"/>
      <c r="U118" s="154"/>
      <c r="V118" s="154"/>
      <c r="W118" s="158">
        <f>W119</f>
        <v>0</v>
      </c>
      <c r="X118" s="154"/>
      <c r="Y118" s="158">
        <f>Y119</f>
        <v>0</v>
      </c>
      <c r="Z118" s="154"/>
      <c r="AA118" s="159">
        <f>AA119</f>
        <v>0</v>
      </c>
      <c r="AR118" s="160" t="s">
        <v>86</v>
      </c>
      <c r="AT118" s="161" t="s">
        <v>77</v>
      </c>
      <c r="AU118" s="161" t="s">
        <v>78</v>
      </c>
      <c r="AY118" s="160" t="s">
        <v>156</v>
      </c>
      <c r="BK118" s="162">
        <f>BK119</f>
        <v>0</v>
      </c>
    </row>
    <row r="119" spans="2:65" s="9" customFormat="1" ht="19.95" customHeight="1">
      <c r="B119" s="153"/>
      <c r="C119" s="154"/>
      <c r="D119" s="163" t="s">
        <v>712</v>
      </c>
      <c r="E119" s="163"/>
      <c r="F119" s="163"/>
      <c r="G119" s="163"/>
      <c r="H119" s="163"/>
      <c r="I119" s="163"/>
      <c r="J119" s="163"/>
      <c r="K119" s="163"/>
      <c r="L119" s="163"/>
      <c r="M119" s="163"/>
      <c r="N119" s="287">
        <f>BK119</f>
        <v>0</v>
      </c>
      <c r="O119" s="288"/>
      <c r="P119" s="288"/>
      <c r="Q119" s="288"/>
      <c r="R119" s="156"/>
      <c r="T119" s="157"/>
      <c r="U119" s="154"/>
      <c r="V119" s="154"/>
      <c r="W119" s="158">
        <f>W120</f>
        <v>0</v>
      </c>
      <c r="X119" s="154"/>
      <c r="Y119" s="158">
        <f>Y120</f>
        <v>0</v>
      </c>
      <c r="Z119" s="154"/>
      <c r="AA119" s="159">
        <f>AA120</f>
        <v>0</v>
      </c>
      <c r="AR119" s="160" t="s">
        <v>86</v>
      </c>
      <c r="AT119" s="161" t="s">
        <v>77</v>
      </c>
      <c r="AU119" s="161" t="s">
        <v>86</v>
      </c>
      <c r="AY119" s="160" t="s">
        <v>156</v>
      </c>
      <c r="BK119" s="162">
        <f>BK120</f>
        <v>0</v>
      </c>
    </row>
    <row r="120" spans="2:65" s="1" customFormat="1" ht="22.8" customHeight="1">
      <c r="B120" s="135"/>
      <c r="C120" s="164" t="s">
        <v>86</v>
      </c>
      <c r="D120" s="164" t="s">
        <v>157</v>
      </c>
      <c r="E120" s="165" t="s">
        <v>713</v>
      </c>
      <c r="F120" s="272" t="s">
        <v>714</v>
      </c>
      <c r="G120" s="272"/>
      <c r="H120" s="272"/>
      <c r="I120" s="272"/>
      <c r="J120" s="166" t="s">
        <v>160</v>
      </c>
      <c r="K120" s="167">
        <v>1</v>
      </c>
      <c r="L120" s="273">
        <v>0</v>
      </c>
      <c r="M120" s="273"/>
      <c r="N120" s="274">
        <f>ROUND(L120*K120,2)</f>
        <v>0</v>
      </c>
      <c r="O120" s="274"/>
      <c r="P120" s="274"/>
      <c r="Q120" s="274"/>
      <c r="R120" s="138"/>
      <c r="T120" s="168" t="s">
        <v>5</v>
      </c>
      <c r="U120" s="47" t="s">
        <v>43</v>
      </c>
      <c r="V120" s="39"/>
      <c r="W120" s="169">
        <f>V120*K120</f>
        <v>0</v>
      </c>
      <c r="X120" s="169">
        <v>0</v>
      </c>
      <c r="Y120" s="169">
        <f>X120*K120</f>
        <v>0</v>
      </c>
      <c r="Z120" s="169">
        <v>0</v>
      </c>
      <c r="AA120" s="170">
        <f>Z120*K120</f>
        <v>0</v>
      </c>
      <c r="AR120" s="22" t="s">
        <v>184</v>
      </c>
      <c r="AT120" s="22" t="s">
        <v>157</v>
      </c>
      <c r="AU120" s="22" t="s">
        <v>120</v>
      </c>
      <c r="AY120" s="22" t="s">
        <v>156</v>
      </c>
      <c r="BE120" s="109">
        <f>IF(U120="základní",N120,0)</f>
        <v>0</v>
      </c>
      <c r="BF120" s="109">
        <f>IF(U120="snížená",N120,0)</f>
        <v>0</v>
      </c>
      <c r="BG120" s="109">
        <f>IF(U120="zákl. přenesená",N120,0)</f>
        <v>0</v>
      </c>
      <c r="BH120" s="109">
        <f>IF(U120="sníž. přenesená",N120,0)</f>
        <v>0</v>
      </c>
      <c r="BI120" s="109">
        <f>IF(U120="nulová",N120,0)</f>
        <v>0</v>
      </c>
      <c r="BJ120" s="22" t="s">
        <v>86</v>
      </c>
      <c r="BK120" s="109">
        <f>ROUND(L120*K120,2)</f>
        <v>0</v>
      </c>
      <c r="BL120" s="22" t="s">
        <v>184</v>
      </c>
      <c r="BM120" s="22" t="s">
        <v>715</v>
      </c>
    </row>
    <row r="121" spans="2:65" s="1" customFormat="1" ht="49.95" hidden="1" customHeight="1">
      <c r="B121" s="38"/>
      <c r="C121" s="39"/>
      <c r="D121" s="155" t="s">
        <v>216</v>
      </c>
      <c r="E121" s="39"/>
      <c r="F121" s="39"/>
      <c r="G121" s="39"/>
      <c r="H121" s="39"/>
      <c r="I121" s="39"/>
      <c r="J121" s="39"/>
      <c r="K121" s="39"/>
      <c r="L121" s="39"/>
      <c r="M121" s="39"/>
      <c r="N121" s="289">
        <f>BK121</f>
        <v>0</v>
      </c>
      <c r="O121" s="290"/>
      <c r="P121" s="290"/>
      <c r="Q121" s="290"/>
      <c r="R121" s="40"/>
      <c r="T121" s="190"/>
      <c r="U121" s="59"/>
      <c r="V121" s="59"/>
      <c r="W121" s="59"/>
      <c r="X121" s="59"/>
      <c r="Y121" s="59"/>
      <c r="Z121" s="59"/>
      <c r="AA121" s="61"/>
      <c r="AT121" s="22" t="s">
        <v>77</v>
      </c>
      <c r="AU121" s="22" t="s">
        <v>78</v>
      </c>
      <c r="AY121" s="22" t="s">
        <v>217</v>
      </c>
      <c r="BK121" s="109">
        <v>0</v>
      </c>
    </row>
    <row r="122" spans="2:65" s="1" customFormat="1" ht="6.9" customHeight="1">
      <c r="B122" s="62"/>
      <c r="C122" s="63"/>
      <c r="D122" s="63"/>
      <c r="E122" s="63"/>
      <c r="F122" s="63"/>
      <c r="G122" s="63"/>
      <c r="H122" s="63"/>
      <c r="I122" s="63"/>
      <c r="J122" s="63"/>
      <c r="K122" s="63"/>
      <c r="L122" s="63"/>
      <c r="M122" s="63"/>
      <c r="N122" s="63"/>
      <c r="O122" s="63"/>
      <c r="P122" s="63"/>
      <c r="Q122" s="63"/>
      <c r="R122" s="64"/>
    </row>
  </sheetData>
  <mergeCells count="71">
    <mergeCell ref="N121:Q121"/>
    <mergeCell ref="H1:K1"/>
    <mergeCell ref="S2:AC2"/>
    <mergeCell ref="F116:I116"/>
    <mergeCell ref="L116:M116"/>
    <mergeCell ref="N116:Q116"/>
    <mergeCell ref="F120:I120"/>
    <mergeCell ref="L120:M120"/>
    <mergeCell ref="N120:Q120"/>
    <mergeCell ref="N117:Q117"/>
    <mergeCell ref="N118:Q118"/>
    <mergeCell ref="N119:Q119"/>
    <mergeCell ref="F108:P108"/>
    <mergeCell ref="F109:P109"/>
    <mergeCell ref="M111:P111"/>
    <mergeCell ref="M113:Q113"/>
    <mergeCell ref="M114:Q114"/>
    <mergeCell ref="D97:H97"/>
    <mergeCell ref="N97:Q97"/>
    <mergeCell ref="N98:Q98"/>
    <mergeCell ref="L100:Q100"/>
    <mergeCell ref="C106:Q106"/>
    <mergeCell ref="D94:H94"/>
    <mergeCell ref="N94:Q94"/>
    <mergeCell ref="D95:H95"/>
    <mergeCell ref="N95:Q95"/>
    <mergeCell ref="D96:H96"/>
    <mergeCell ref="N96:Q96"/>
    <mergeCell ref="N88:Q88"/>
    <mergeCell ref="N89:Q89"/>
    <mergeCell ref="N90:Q90"/>
    <mergeCell ref="N92:Q92"/>
    <mergeCell ref="D93:H93"/>
    <mergeCell ref="N93:Q93"/>
    <mergeCell ref="F79:P79"/>
    <mergeCell ref="M81:P81"/>
    <mergeCell ref="M83:Q83"/>
    <mergeCell ref="M84:Q84"/>
    <mergeCell ref="C86:G86"/>
    <mergeCell ref="N86:Q86"/>
    <mergeCell ref="H36:J36"/>
    <mergeCell ref="M36:P36"/>
    <mergeCell ref="L38:P38"/>
    <mergeCell ref="C76:Q76"/>
    <mergeCell ref="F78:P78"/>
    <mergeCell ref="H33:J33"/>
    <mergeCell ref="M33:P33"/>
    <mergeCell ref="H34:J34"/>
    <mergeCell ref="M34:P34"/>
    <mergeCell ref="H35:J35"/>
    <mergeCell ref="M35:P35"/>
    <mergeCell ref="M27:P27"/>
    <mergeCell ref="M28:P28"/>
    <mergeCell ref="M30:P30"/>
    <mergeCell ref="H32:J32"/>
    <mergeCell ref="M32:P32"/>
    <mergeCell ref="O17:P17"/>
    <mergeCell ref="O18:P18"/>
    <mergeCell ref="O20:P20"/>
    <mergeCell ref="O21:P21"/>
    <mergeCell ref="E24:L24"/>
    <mergeCell ref="O11:P11"/>
    <mergeCell ref="O12:P12"/>
    <mergeCell ref="O14:P14"/>
    <mergeCell ref="E15:L15"/>
    <mergeCell ref="O15:P15"/>
    <mergeCell ref="C2:Q2"/>
    <mergeCell ref="C4:Q4"/>
    <mergeCell ref="F6:P6"/>
    <mergeCell ref="F7:P7"/>
    <mergeCell ref="O9:P9"/>
  </mergeCells>
  <hyperlinks>
    <hyperlink ref="F1:G1" location="C2" display="1) Krycí list rozpočtu" xr:uid="{00000000-0004-0000-0600-000000000000}"/>
    <hyperlink ref="H1:K1" location="C86" display="2) Rekapitulace rozpočtu" xr:uid="{00000000-0004-0000-0600-000001000000}"/>
    <hyperlink ref="L1" location="C116" display="3) Rozpočet" xr:uid="{00000000-0004-0000-0600-000002000000}"/>
    <hyperlink ref="S1:T1" location="'Rekapitulace stavby'!C2" display="Rekapitulace stavby" xr:uid="{00000000-0004-0000-0600-000003000000}"/>
  </hyperlinks>
  <pageMargins left="0.58333330000000005" right="0.58333330000000005" top="0.5" bottom="0.46666669999999999" header="0" footer="0"/>
  <pageSetup paperSize="9" scale="87" fitToHeight="100" orientation="portrait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BN122"/>
  <sheetViews>
    <sheetView showGridLines="0" workbookViewId="0">
      <pane ySplit="1" topLeftCell="A2" activePane="bottomLeft" state="frozen"/>
      <selection pane="bottomLeft"/>
    </sheetView>
  </sheetViews>
  <sheetFormatPr defaultRowHeight="14.4"/>
  <cols>
    <col min="1" max="1" width="7.140625" customWidth="1"/>
    <col min="2" max="2" width="1.85546875" customWidth="1"/>
    <col min="3" max="3" width="4.5703125" customWidth="1"/>
    <col min="4" max="4" width="4.7109375" customWidth="1"/>
    <col min="5" max="5" width="18.85546875" customWidth="1"/>
    <col min="6" max="7" width="12.28515625" customWidth="1"/>
    <col min="8" max="8" width="13.7109375" customWidth="1"/>
    <col min="9" max="9" width="7.7109375" customWidth="1"/>
    <col min="10" max="10" width="5.7109375" customWidth="1"/>
    <col min="11" max="11" width="12.7109375" customWidth="1"/>
    <col min="12" max="12" width="13.28515625" customWidth="1"/>
    <col min="13" max="14" width="6.5703125" customWidth="1"/>
    <col min="15" max="15" width="2.140625" customWidth="1"/>
    <col min="16" max="16" width="13.7109375" customWidth="1"/>
    <col min="17" max="17" width="4.5703125" customWidth="1"/>
    <col min="18" max="18" width="1.85546875" customWidth="1"/>
    <col min="19" max="19" width="7" customWidth="1"/>
    <col min="20" max="20" width="25.42578125" hidden="1" customWidth="1"/>
    <col min="21" max="21" width="14" hidden="1" customWidth="1"/>
    <col min="22" max="22" width="10.5703125" hidden="1" customWidth="1"/>
    <col min="23" max="23" width="14" hidden="1" customWidth="1"/>
    <col min="24" max="24" width="10.42578125" hidden="1" customWidth="1"/>
    <col min="25" max="25" width="12.85546875" hidden="1" customWidth="1"/>
    <col min="26" max="26" width="9.42578125" hidden="1" customWidth="1"/>
    <col min="27" max="27" width="12.85546875" hidden="1" customWidth="1"/>
    <col min="28" max="28" width="14" hidden="1" customWidth="1"/>
    <col min="29" max="29" width="9.42578125" customWidth="1"/>
    <col min="30" max="30" width="12.85546875" customWidth="1"/>
    <col min="31" max="31" width="14" customWidth="1"/>
    <col min="44" max="65" width="9.140625" hidden="1"/>
  </cols>
  <sheetData>
    <row r="1" spans="1:66" ht="21.75" customHeight="1">
      <c r="A1" s="118"/>
      <c r="B1" s="15"/>
      <c r="C1" s="15"/>
      <c r="D1" s="16" t="s">
        <v>1</v>
      </c>
      <c r="E1" s="15"/>
      <c r="F1" s="17" t="s">
        <v>115</v>
      </c>
      <c r="G1" s="17"/>
      <c r="H1" s="291" t="s">
        <v>116</v>
      </c>
      <c r="I1" s="291"/>
      <c r="J1" s="291"/>
      <c r="K1" s="291"/>
      <c r="L1" s="17" t="s">
        <v>117</v>
      </c>
      <c r="M1" s="15"/>
      <c r="N1" s="15"/>
      <c r="O1" s="16" t="s">
        <v>118</v>
      </c>
      <c r="P1" s="15"/>
      <c r="Q1" s="15"/>
      <c r="R1" s="15"/>
      <c r="S1" s="17" t="s">
        <v>119</v>
      </c>
      <c r="T1" s="17"/>
      <c r="U1" s="118"/>
      <c r="V1" s="1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spans="1:66" ht="36.9" customHeight="1">
      <c r="B2" s="300"/>
      <c r="C2" s="301" t="s">
        <v>7</v>
      </c>
      <c r="D2" s="302"/>
      <c r="E2" s="302"/>
      <c r="F2" s="302"/>
      <c r="G2" s="302"/>
      <c r="H2" s="302"/>
      <c r="I2" s="302"/>
      <c r="J2" s="302"/>
      <c r="K2" s="302"/>
      <c r="L2" s="302"/>
      <c r="M2" s="302"/>
      <c r="N2" s="302"/>
      <c r="O2" s="302"/>
      <c r="P2" s="302"/>
      <c r="Q2" s="302"/>
      <c r="R2" s="300"/>
      <c r="S2" s="248" t="s">
        <v>8</v>
      </c>
      <c r="T2" s="249"/>
      <c r="U2" s="249"/>
      <c r="V2" s="249"/>
      <c r="W2" s="249"/>
      <c r="X2" s="249"/>
      <c r="Y2" s="249"/>
      <c r="Z2" s="249"/>
      <c r="AA2" s="249"/>
      <c r="AB2" s="249"/>
      <c r="AC2" s="249"/>
      <c r="AT2" s="22" t="s">
        <v>105</v>
      </c>
    </row>
    <row r="3" spans="1:66" ht="6.9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5"/>
      <c r="AT3" s="22" t="s">
        <v>120</v>
      </c>
    </row>
    <row r="4" spans="1:66" ht="36.9" customHeight="1">
      <c r="B4" s="26"/>
      <c r="C4" s="207" t="s">
        <v>121</v>
      </c>
      <c r="D4" s="208"/>
      <c r="E4" s="208"/>
      <c r="F4" s="208"/>
      <c r="G4" s="208"/>
      <c r="H4" s="208"/>
      <c r="I4" s="208"/>
      <c r="J4" s="208"/>
      <c r="K4" s="208"/>
      <c r="L4" s="208"/>
      <c r="M4" s="208"/>
      <c r="N4" s="208"/>
      <c r="O4" s="208"/>
      <c r="P4" s="208"/>
      <c r="Q4" s="208"/>
      <c r="R4" s="27"/>
      <c r="T4" s="21" t="s">
        <v>13</v>
      </c>
      <c r="AT4" s="22" t="s">
        <v>6</v>
      </c>
    </row>
    <row r="5" spans="1:66" ht="6.9" customHeight="1">
      <c r="B5" s="26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7"/>
    </row>
    <row r="6" spans="1:66" ht="25.35" customHeight="1">
      <c r="B6" s="26"/>
      <c r="C6" s="29"/>
      <c r="D6" s="33" t="s">
        <v>19</v>
      </c>
      <c r="E6" s="29"/>
      <c r="F6" s="250" t="str">
        <f>'Rekapitulace stavby'!K6</f>
        <v>Mycí plocha pro zemědělskou techniku</v>
      </c>
      <c r="G6" s="251"/>
      <c r="H6" s="251"/>
      <c r="I6" s="251"/>
      <c r="J6" s="251"/>
      <c r="K6" s="251"/>
      <c r="L6" s="251"/>
      <c r="M6" s="251"/>
      <c r="N6" s="251"/>
      <c r="O6" s="251"/>
      <c r="P6" s="251"/>
      <c r="Q6" s="29"/>
      <c r="R6" s="27"/>
    </row>
    <row r="7" spans="1:66" s="1" customFormat="1" ht="32.85" customHeight="1">
      <c r="B7" s="38"/>
      <c r="C7" s="39"/>
      <c r="D7" s="32" t="s">
        <v>122</v>
      </c>
      <c r="E7" s="39"/>
      <c r="F7" s="213" t="s">
        <v>716</v>
      </c>
      <c r="G7" s="252"/>
      <c r="H7" s="252"/>
      <c r="I7" s="252"/>
      <c r="J7" s="252"/>
      <c r="K7" s="252"/>
      <c r="L7" s="252"/>
      <c r="M7" s="252"/>
      <c r="N7" s="252"/>
      <c r="O7" s="252"/>
      <c r="P7" s="252"/>
      <c r="Q7" s="39"/>
      <c r="R7" s="40"/>
    </row>
    <row r="8" spans="1:66" s="1" customFormat="1" ht="14.4" customHeight="1">
      <c r="B8" s="38"/>
      <c r="C8" s="39"/>
      <c r="D8" s="33" t="s">
        <v>21</v>
      </c>
      <c r="E8" s="39"/>
      <c r="F8" s="31" t="s">
        <v>5</v>
      </c>
      <c r="G8" s="39"/>
      <c r="H8" s="39"/>
      <c r="I8" s="39"/>
      <c r="J8" s="39"/>
      <c r="K8" s="39"/>
      <c r="L8" s="39"/>
      <c r="M8" s="33" t="s">
        <v>22</v>
      </c>
      <c r="N8" s="39"/>
      <c r="O8" s="31" t="s">
        <v>5</v>
      </c>
      <c r="P8" s="39"/>
      <c r="Q8" s="39"/>
      <c r="R8" s="40"/>
    </row>
    <row r="9" spans="1:66" s="1" customFormat="1" ht="14.4" customHeight="1">
      <c r="B9" s="38"/>
      <c r="C9" s="39"/>
      <c r="D9" s="33" t="s">
        <v>23</v>
      </c>
      <c r="E9" s="39"/>
      <c r="F9" s="31" t="s">
        <v>24</v>
      </c>
      <c r="G9" s="39"/>
      <c r="H9" s="39"/>
      <c r="I9" s="39"/>
      <c r="J9" s="39"/>
      <c r="K9" s="39"/>
      <c r="L9" s="39"/>
      <c r="M9" s="33" t="s">
        <v>25</v>
      </c>
      <c r="N9" s="39"/>
      <c r="O9" s="253" t="str">
        <f>'Rekapitulace stavby'!AN8</f>
        <v>29. 7. 2018</v>
      </c>
      <c r="P9" s="254"/>
      <c r="Q9" s="39"/>
      <c r="R9" s="40"/>
    </row>
    <row r="10" spans="1:66" s="1" customFormat="1" ht="10.8" customHeight="1">
      <c r="B10" s="38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40"/>
    </row>
    <row r="11" spans="1:66" s="1" customFormat="1" ht="14.4" customHeight="1">
      <c r="B11" s="38"/>
      <c r="C11" s="39"/>
      <c r="D11" s="33" t="s">
        <v>27</v>
      </c>
      <c r="E11" s="39"/>
      <c r="F11" s="39"/>
      <c r="G11" s="39"/>
      <c r="H11" s="39"/>
      <c r="I11" s="39"/>
      <c r="J11" s="39"/>
      <c r="K11" s="39"/>
      <c r="L11" s="39"/>
      <c r="M11" s="33" t="s">
        <v>28</v>
      </c>
      <c r="N11" s="39"/>
      <c r="O11" s="211" t="s">
        <v>5</v>
      </c>
      <c r="P11" s="211"/>
      <c r="Q11" s="39"/>
      <c r="R11" s="40"/>
    </row>
    <row r="12" spans="1:66" s="1" customFormat="1" ht="18" customHeight="1">
      <c r="B12" s="38"/>
      <c r="C12" s="39"/>
      <c r="D12" s="39"/>
      <c r="E12" s="31" t="s">
        <v>29</v>
      </c>
      <c r="F12" s="39"/>
      <c r="G12" s="39"/>
      <c r="H12" s="39"/>
      <c r="I12" s="39"/>
      <c r="J12" s="39"/>
      <c r="K12" s="39"/>
      <c r="L12" s="39"/>
      <c r="M12" s="33" t="s">
        <v>30</v>
      </c>
      <c r="N12" s="39"/>
      <c r="O12" s="211" t="s">
        <v>5</v>
      </c>
      <c r="P12" s="211"/>
      <c r="Q12" s="39"/>
      <c r="R12" s="40"/>
    </row>
    <row r="13" spans="1:66" s="1" customFormat="1" ht="6.9" customHeight="1">
      <c r="B13" s="38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40"/>
    </row>
    <row r="14" spans="1:66" s="1" customFormat="1" ht="14.4" customHeight="1">
      <c r="B14" s="38"/>
      <c r="C14" s="39"/>
      <c r="D14" s="33" t="s">
        <v>31</v>
      </c>
      <c r="E14" s="39"/>
      <c r="F14" s="39"/>
      <c r="G14" s="39"/>
      <c r="H14" s="39"/>
      <c r="I14" s="39"/>
      <c r="J14" s="39"/>
      <c r="K14" s="39"/>
      <c r="L14" s="39"/>
      <c r="M14" s="33" t="s">
        <v>28</v>
      </c>
      <c r="N14" s="39"/>
      <c r="O14" s="255" t="str">
        <f>IF('Rekapitulace stavby'!AN13="","",'Rekapitulace stavby'!AN13)</f>
        <v>Vyplň údaj</v>
      </c>
      <c r="P14" s="211"/>
      <c r="Q14" s="39"/>
      <c r="R14" s="40"/>
    </row>
    <row r="15" spans="1:66" s="1" customFormat="1" ht="18" customHeight="1">
      <c r="B15" s="38"/>
      <c r="C15" s="39"/>
      <c r="D15" s="39"/>
      <c r="E15" s="255" t="str">
        <f>IF('Rekapitulace stavby'!E14="","",'Rekapitulace stavby'!E14)</f>
        <v>Vyplň údaj</v>
      </c>
      <c r="F15" s="256"/>
      <c r="G15" s="256"/>
      <c r="H15" s="256"/>
      <c r="I15" s="256"/>
      <c r="J15" s="256"/>
      <c r="K15" s="256"/>
      <c r="L15" s="256"/>
      <c r="M15" s="33" t="s">
        <v>30</v>
      </c>
      <c r="N15" s="39"/>
      <c r="O15" s="255" t="str">
        <f>IF('Rekapitulace stavby'!AN14="","",'Rekapitulace stavby'!AN14)</f>
        <v>Vyplň údaj</v>
      </c>
      <c r="P15" s="211"/>
      <c r="Q15" s="39"/>
      <c r="R15" s="40"/>
    </row>
    <row r="16" spans="1:66" s="1" customFormat="1" ht="6.9" customHeight="1">
      <c r="B16" s="38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40"/>
    </row>
    <row r="17" spans="2:18" s="1" customFormat="1" ht="14.4" customHeight="1">
      <c r="B17" s="38"/>
      <c r="C17" s="39"/>
      <c r="D17" s="33" t="s">
        <v>33</v>
      </c>
      <c r="E17" s="39"/>
      <c r="F17" s="39"/>
      <c r="G17" s="39"/>
      <c r="H17" s="39"/>
      <c r="I17" s="39"/>
      <c r="J17" s="39"/>
      <c r="K17" s="39"/>
      <c r="L17" s="39"/>
      <c r="M17" s="33" t="s">
        <v>28</v>
      </c>
      <c r="N17" s="39"/>
      <c r="O17" s="211" t="s">
        <v>5</v>
      </c>
      <c r="P17" s="211"/>
      <c r="Q17" s="39"/>
      <c r="R17" s="40"/>
    </row>
    <row r="18" spans="2:18" s="1" customFormat="1" ht="18" customHeight="1">
      <c r="B18" s="38"/>
      <c r="C18" s="39"/>
      <c r="D18" s="39"/>
      <c r="E18" s="31" t="s">
        <v>34</v>
      </c>
      <c r="F18" s="39"/>
      <c r="G18" s="39"/>
      <c r="H18" s="39"/>
      <c r="I18" s="39"/>
      <c r="J18" s="39"/>
      <c r="K18" s="39"/>
      <c r="L18" s="39"/>
      <c r="M18" s="33" t="s">
        <v>30</v>
      </c>
      <c r="N18" s="39"/>
      <c r="O18" s="211" t="s">
        <v>5</v>
      </c>
      <c r="P18" s="211"/>
      <c r="Q18" s="39"/>
      <c r="R18" s="40"/>
    </row>
    <row r="19" spans="2:18" s="1" customFormat="1" ht="6.9" customHeight="1">
      <c r="B19" s="38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40"/>
    </row>
    <row r="20" spans="2:18" s="1" customFormat="1" ht="14.4" customHeight="1">
      <c r="B20" s="38"/>
      <c r="C20" s="39"/>
      <c r="D20" s="33" t="s">
        <v>36</v>
      </c>
      <c r="E20" s="39"/>
      <c r="F20" s="39"/>
      <c r="G20" s="39"/>
      <c r="H20" s="39"/>
      <c r="I20" s="39"/>
      <c r="J20" s="39"/>
      <c r="K20" s="39"/>
      <c r="L20" s="39"/>
      <c r="M20" s="33" t="s">
        <v>28</v>
      </c>
      <c r="N20" s="39"/>
      <c r="O20" s="211" t="str">
        <f>IF('Rekapitulace stavby'!AN19="","",'Rekapitulace stavby'!AN19)</f>
        <v/>
      </c>
      <c r="P20" s="211"/>
      <c r="Q20" s="39"/>
      <c r="R20" s="40"/>
    </row>
    <row r="21" spans="2:18" s="1" customFormat="1" ht="18" customHeight="1">
      <c r="B21" s="38"/>
      <c r="C21" s="39"/>
      <c r="D21" s="39"/>
      <c r="E21" s="31" t="str">
        <f>IF('Rekapitulace stavby'!E20="","",'Rekapitulace stavby'!E20)</f>
        <v xml:space="preserve"> </v>
      </c>
      <c r="F21" s="39"/>
      <c r="G21" s="39"/>
      <c r="H21" s="39"/>
      <c r="I21" s="39"/>
      <c r="J21" s="39"/>
      <c r="K21" s="39"/>
      <c r="L21" s="39"/>
      <c r="M21" s="33" t="s">
        <v>30</v>
      </c>
      <c r="N21" s="39"/>
      <c r="O21" s="211" t="str">
        <f>IF('Rekapitulace stavby'!AN20="","",'Rekapitulace stavby'!AN20)</f>
        <v/>
      </c>
      <c r="P21" s="211"/>
      <c r="Q21" s="39"/>
      <c r="R21" s="40"/>
    </row>
    <row r="22" spans="2:18" s="1" customFormat="1" ht="6.9" customHeight="1">
      <c r="B22" s="38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40"/>
    </row>
    <row r="23" spans="2:18" s="1" customFormat="1" ht="14.4" customHeight="1">
      <c r="B23" s="38"/>
      <c r="C23" s="39"/>
      <c r="D23" s="33" t="s">
        <v>38</v>
      </c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40"/>
    </row>
    <row r="24" spans="2:18" s="1" customFormat="1" ht="14.4" customHeight="1">
      <c r="B24" s="38"/>
      <c r="C24" s="39"/>
      <c r="D24" s="39"/>
      <c r="E24" s="216" t="s">
        <v>5</v>
      </c>
      <c r="F24" s="216"/>
      <c r="G24" s="216"/>
      <c r="H24" s="216"/>
      <c r="I24" s="216"/>
      <c r="J24" s="216"/>
      <c r="K24" s="216"/>
      <c r="L24" s="216"/>
      <c r="M24" s="39"/>
      <c r="N24" s="39"/>
      <c r="O24" s="39"/>
      <c r="P24" s="39"/>
      <c r="Q24" s="39"/>
      <c r="R24" s="40"/>
    </row>
    <row r="25" spans="2:18" s="1" customFormat="1" ht="6.9" customHeight="1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40"/>
    </row>
    <row r="26" spans="2:18" s="1" customFormat="1" ht="6.9" customHeight="1">
      <c r="B26" s="38"/>
      <c r="C26" s="39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39"/>
      <c r="R26" s="40"/>
    </row>
    <row r="27" spans="2:18" s="1" customFormat="1" ht="14.4" customHeight="1">
      <c r="B27" s="38"/>
      <c r="C27" s="39"/>
      <c r="D27" s="119" t="s">
        <v>124</v>
      </c>
      <c r="E27" s="39"/>
      <c r="F27" s="39"/>
      <c r="G27" s="39"/>
      <c r="H27" s="39"/>
      <c r="I27" s="39"/>
      <c r="J27" s="39"/>
      <c r="K27" s="39"/>
      <c r="L27" s="39"/>
      <c r="M27" s="217">
        <f>N88</f>
        <v>0</v>
      </c>
      <c r="N27" s="217"/>
      <c r="O27" s="217"/>
      <c r="P27" s="217"/>
      <c r="Q27" s="39"/>
      <c r="R27" s="40"/>
    </row>
    <row r="28" spans="2:18" s="1" customFormat="1" ht="14.4" customHeight="1">
      <c r="B28" s="38"/>
      <c r="C28" s="39"/>
      <c r="D28" s="37" t="s">
        <v>109</v>
      </c>
      <c r="E28" s="39"/>
      <c r="F28" s="39"/>
      <c r="G28" s="39"/>
      <c r="H28" s="39"/>
      <c r="I28" s="39"/>
      <c r="J28" s="39"/>
      <c r="K28" s="39"/>
      <c r="L28" s="39"/>
      <c r="M28" s="217">
        <f>N92</f>
        <v>0</v>
      </c>
      <c r="N28" s="217"/>
      <c r="O28" s="217"/>
      <c r="P28" s="217"/>
      <c r="Q28" s="39"/>
      <c r="R28" s="40"/>
    </row>
    <row r="29" spans="2:18" s="1" customFormat="1" ht="6.9" customHeight="1">
      <c r="B29" s="38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40"/>
    </row>
    <row r="30" spans="2:18" s="1" customFormat="1" ht="25.35" customHeight="1">
      <c r="B30" s="38"/>
      <c r="C30" s="39"/>
      <c r="D30" s="120" t="s">
        <v>41</v>
      </c>
      <c r="E30" s="39"/>
      <c r="F30" s="39"/>
      <c r="G30" s="39"/>
      <c r="H30" s="39"/>
      <c r="I30" s="39"/>
      <c r="J30" s="39"/>
      <c r="K30" s="39"/>
      <c r="L30" s="39"/>
      <c r="M30" s="257">
        <f>ROUND(M27+M28,2)</f>
        <v>0</v>
      </c>
      <c r="N30" s="252"/>
      <c r="O30" s="252"/>
      <c r="P30" s="252"/>
      <c r="Q30" s="39"/>
      <c r="R30" s="40"/>
    </row>
    <row r="31" spans="2:18" s="1" customFormat="1" ht="6.9" customHeight="1">
      <c r="B31" s="38"/>
      <c r="C31" s="39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39"/>
      <c r="R31" s="40"/>
    </row>
    <row r="32" spans="2:18" s="1" customFormat="1" ht="14.4" customHeight="1">
      <c r="B32" s="38"/>
      <c r="C32" s="39"/>
      <c r="D32" s="45" t="s">
        <v>42</v>
      </c>
      <c r="E32" s="45" t="s">
        <v>43</v>
      </c>
      <c r="F32" s="46">
        <v>0.21</v>
      </c>
      <c r="G32" s="121" t="s">
        <v>44</v>
      </c>
      <c r="H32" s="258">
        <f>(SUM(BE92:BE99)+SUM(BE117:BE120))</f>
        <v>0</v>
      </c>
      <c r="I32" s="252"/>
      <c r="J32" s="252"/>
      <c r="K32" s="39"/>
      <c r="L32" s="39"/>
      <c r="M32" s="258">
        <f>ROUND((SUM(BE92:BE99)+SUM(BE117:BE120)), 2)*F32</f>
        <v>0</v>
      </c>
      <c r="N32" s="252"/>
      <c r="O32" s="252"/>
      <c r="P32" s="252"/>
      <c r="Q32" s="39"/>
      <c r="R32" s="40"/>
    </row>
    <row r="33" spans="2:18" s="1" customFormat="1" ht="14.4" customHeight="1">
      <c r="B33" s="38"/>
      <c r="C33" s="39"/>
      <c r="D33" s="39"/>
      <c r="E33" s="45" t="s">
        <v>45</v>
      </c>
      <c r="F33" s="46">
        <v>0.15</v>
      </c>
      <c r="G33" s="121" t="s">
        <v>44</v>
      </c>
      <c r="H33" s="258">
        <f>(SUM(BF92:BF99)+SUM(BF117:BF120))</f>
        <v>0</v>
      </c>
      <c r="I33" s="252"/>
      <c r="J33" s="252"/>
      <c r="K33" s="39"/>
      <c r="L33" s="39"/>
      <c r="M33" s="258">
        <f>ROUND((SUM(BF92:BF99)+SUM(BF117:BF120)), 2)*F33</f>
        <v>0</v>
      </c>
      <c r="N33" s="252"/>
      <c r="O33" s="252"/>
      <c r="P33" s="252"/>
      <c r="Q33" s="39"/>
      <c r="R33" s="40"/>
    </row>
    <row r="34" spans="2:18" s="1" customFormat="1" ht="14.4" hidden="1" customHeight="1">
      <c r="B34" s="38"/>
      <c r="C34" s="39"/>
      <c r="D34" s="39"/>
      <c r="E34" s="45" t="s">
        <v>46</v>
      </c>
      <c r="F34" s="46">
        <v>0.21</v>
      </c>
      <c r="G34" s="121" t="s">
        <v>44</v>
      </c>
      <c r="H34" s="258">
        <f>(SUM(BG92:BG99)+SUM(BG117:BG120))</f>
        <v>0</v>
      </c>
      <c r="I34" s="252"/>
      <c r="J34" s="252"/>
      <c r="K34" s="39"/>
      <c r="L34" s="39"/>
      <c r="M34" s="258">
        <v>0</v>
      </c>
      <c r="N34" s="252"/>
      <c r="O34" s="252"/>
      <c r="P34" s="252"/>
      <c r="Q34" s="39"/>
      <c r="R34" s="40"/>
    </row>
    <row r="35" spans="2:18" s="1" customFormat="1" ht="14.4" hidden="1" customHeight="1">
      <c r="B35" s="38"/>
      <c r="C35" s="39"/>
      <c r="D35" s="39"/>
      <c r="E35" s="45" t="s">
        <v>47</v>
      </c>
      <c r="F35" s="46">
        <v>0.15</v>
      </c>
      <c r="G35" s="121" t="s">
        <v>44</v>
      </c>
      <c r="H35" s="258">
        <f>(SUM(BH92:BH99)+SUM(BH117:BH120))</f>
        <v>0</v>
      </c>
      <c r="I35" s="252"/>
      <c r="J35" s="252"/>
      <c r="K35" s="39"/>
      <c r="L35" s="39"/>
      <c r="M35" s="258">
        <v>0</v>
      </c>
      <c r="N35" s="252"/>
      <c r="O35" s="252"/>
      <c r="P35" s="252"/>
      <c r="Q35" s="39"/>
      <c r="R35" s="40"/>
    </row>
    <row r="36" spans="2:18" s="1" customFormat="1" ht="14.4" hidden="1" customHeight="1">
      <c r="B36" s="38"/>
      <c r="C36" s="39"/>
      <c r="D36" s="39"/>
      <c r="E36" s="45" t="s">
        <v>48</v>
      </c>
      <c r="F36" s="46">
        <v>0</v>
      </c>
      <c r="G36" s="121" t="s">
        <v>44</v>
      </c>
      <c r="H36" s="258">
        <f>(SUM(BI92:BI99)+SUM(BI117:BI120))</f>
        <v>0</v>
      </c>
      <c r="I36" s="252"/>
      <c r="J36" s="252"/>
      <c r="K36" s="39"/>
      <c r="L36" s="39"/>
      <c r="M36" s="258">
        <v>0</v>
      </c>
      <c r="N36" s="252"/>
      <c r="O36" s="252"/>
      <c r="P36" s="252"/>
      <c r="Q36" s="39"/>
      <c r="R36" s="40"/>
    </row>
    <row r="37" spans="2:18" s="1" customFormat="1" ht="6.9" customHeight="1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40"/>
    </row>
    <row r="38" spans="2:18" s="1" customFormat="1" ht="25.35" customHeight="1">
      <c r="B38" s="38"/>
      <c r="C38" s="117"/>
      <c r="D38" s="122" t="s">
        <v>49</v>
      </c>
      <c r="E38" s="78"/>
      <c r="F38" s="78"/>
      <c r="G38" s="123" t="s">
        <v>50</v>
      </c>
      <c r="H38" s="124" t="s">
        <v>51</v>
      </c>
      <c r="I38" s="78"/>
      <c r="J38" s="78"/>
      <c r="K38" s="78"/>
      <c r="L38" s="259">
        <f>SUM(M30:M36)</f>
        <v>0</v>
      </c>
      <c r="M38" s="259"/>
      <c r="N38" s="259"/>
      <c r="O38" s="259"/>
      <c r="P38" s="260"/>
      <c r="Q38" s="117"/>
      <c r="R38" s="40"/>
    </row>
    <row r="39" spans="2:18" s="1" customFormat="1" ht="14.4" customHeight="1"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40"/>
    </row>
    <row r="40" spans="2:18" s="1" customFormat="1" ht="14.4" customHeight="1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40"/>
    </row>
    <row r="41" spans="2:18" ht="12">
      <c r="B41" s="26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7"/>
    </row>
    <row r="42" spans="2:18" ht="12">
      <c r="B42" s="26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7"/>
    </row>
    <row r="43" spans="2:18" ht="12">
      <c r="B43" s="26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7"/>
    </row>
    <row r="44" spans="2:18" ht="12">
      <c r="B44" s="26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7"/>
    </row>
    <row r="45" spans="2:18" ht="12">
      <c r="B45" s="26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7"/>
    </row>
    <row r="46" spans="2:18" ht="12">
      <c r="B46" s="26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7"/>
    </row>
    <row r="47" spans="2:18" ht="12">
      <c r="B47" s="26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7"/>
    </row>
    <row r="48" spans="2:18" ht="12">
      <c r="B48" s="26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7"/>
    </row>
    <row r="49" spans="2:18" ht="12">
      <c r="B49" s="26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7"/>
    </row>
    <row r="50" spans="2:18" s="1" customFormat="1">
      <c r="B50" s="38"/>
      <c r="C50" s="39"/>
      <c r="D50" s="53" t="s">
        <v>52</v>
      </c>
      <c r="E50" s="54"/>
      <c r="F50" s="54"/>
      <c r="G50" s="54"/>
      <c r="H50" s="55"/>
      <c r="I50" s="39"/>
      <c r="J50" s="53" t="s">
        <v>53</v>
      </c>
      <c r="K50" s="54"/>
      <c r="L50" s="54"/>
      <c r="M50" s="54"/>
      <c r="N50" s="54"/>
      <c r="O50" s="54"/>
      <c r="P50" s="55"/>
      <c r="Q50" s="39"/>
      <c r="R50" s="40"/>
    </row>
    <row r="51" spans="2:18" ht="12">
      <c r="B51" s="26"/>
      <c r="C51" s="29"/>
      <c r="D51" s="56"/>
      <c r="E51" s="29"/>
      <c r="F51" s="29"/>
      <c r="G51" s="29"/>
      <c r="H51" s="57"/>
      <c r="I51" s="29"/>
      <c r="J51" s="56"/>
      <c r="K51" s="29"/>
      <c r="L51" s="29"/>
      <c r="M51" s="29"/>
      <c r="N51" s="29"/>
      <c r="O51" s="29"/>
      <c r="P51" s="57"/>
      <c r="Q51" s="29"/>
      <c r="R51" s="27"/>
    </row>
    <row r="52" spans="2:18" ht="12">
      <c r="B52" s="26"/>
      <c r="C52" s="29"/>
      <c r="D52" s="56"/>
      <c r="E52" s="29"/>
      <c r="F52" s="29"/>
      <c r="G52" s="29"/>
      <c r="H52" s="57"/>
      <c r="I52" s="29"/>
      <c r="J52" s="56"/>
      <c r="K52" s="29"/>
      <c r="L52" s="29"/>
      <c r="M52" s="29"/>
      <c r="N52" s="29"/>
      <c r="O52" s="29"/>
      <c r="P52" s="57"/>
      <c r="Q52" s="29"/>
      <c r="R52" s="27"/>
    </row>
    <row r="53" spans="2:18" ht="12">
      <c r="B53" s="26"/>
      <c r="C53" s="29"/>
      <c r="D53" s="56"/>
      <c r="E53" s="29"/>
      <c r="F53" s="29"/>
      <c r="G53" s="29"/>
      <c r="H53" s="57"/>
      <c r="I53" s="29"/>
      <c r="J53" s="56"/>
      <c r="K53" s="29"/>
      <c r="L53" s="29"/>
      <c r="M53" s="29"/>
      <c r="N53" s="29"/>
      <c r="O53" s="29"/>
      <c r="P53" s="57"/>
      <c r="Q53" s="29"/>
      <c r="R53" s="27"/>
    </row>
    <row r="54" spans="2:18" ht="12">
      <c r="B54" s="26"/>
      <c r="C54" s="29"/>
      <c r="D54" s="56"/>
      <c r="E54" s="29"/>
      <c r="F54" s="29"/>
      <c r="G54" s="29"/>
      <c r="H54" s="57"/>
      <c r="I54" s="29"/>
      <c r="J54" s="56"/>
      <c r="K54" s="29"/>
      <c r="L54" s="29"/>
      <c r="M54" s="29"/>
      <c r="N54" s="29"/>
      <c r="O54" s="29"/>
      <c r="P54" s="57"/>
      <c r="Q54" s="29"/>
      <c r="R54" s="27"/>
    </row>
    <row r="55" spans="2:18" ht="12">
      <c r="B55" s="26"/>
      <c r="C55" s="29"/>
      <c r="D55" s="56"/>
      <c r="E55" s="29"/>
      <c r="F55" s="29"/>
      <c r="G55" s="29"/>
      <c r="H55" s="57"/>
      <c r="I55" s="29"/>
      <c r="J55" s="56"/>
      <c r="K55" s="29"/>
      <c r="L55" s="29"/>
      <c r="M55" s="29"/>
      <c r="N55" s="29"/>
      <c r="O55" s="29"/>
      <c r="P55" s="57"/>
      <c r="Q55" s="29"/>
      <c r="R55" s="27"/>
    </row>
    <row r="56" spans="2:18" ht="12">
      <c r="B56" s="26"/>
      <c r="C56" s="29"/>
      <c r="D56" s="56"/>
      <c r="E56" s="29"/>
      <c r="F56" s="29"/>
      <c r="G56" s="29"/>
      <c r="H56" s="57"/>
      <c r="I56" s="29"/>
      <c r="J56" s="56"/>
      <c r="K56" s="29"/>
      <c r="L56" s="29"/>
      <c r="M56" s="29"/>
      <c r="N56" s="29"/>
      <c r="O56" s="29"/>
      <c r="P56" s="57"/>
      <c r="Q56" s="29"/>
      <c r="R56" s="27"/>
    </row>
    <row r="57" spans="2:18" ht="12">
      <c r="B57" s="26"/>
      <c r="C57" s="29"/>
      <c r="D57" s="56"/>
      <c r="E57" s="29"/>
      <c r="F57" s="29"/>
      <c r="G57" s="29"/>
      <c r="H57" s="57"/>
      <c r="I57" s="29"/>
      <c r="J57" s="56"/>
      <c r="K57" s="29"/>
      <c r="L57" s="29"/>
      <c r="M57" s="29"/>
      <c r="N57" s="29"/>
      <c r="O57" s="29"/>
      <c r="P57" s="57"/>
      <c r="Q57" s="29"/>
      <c r="R57" s="27"/>
    </row>
    <row r="58" spans="2:18" ht="12">
      <c r="B58" s="26"/>
      <c r="C58" s="29"/>
      <c r="D58" s="56"/>
      <c r="E58" s="29"/>
      <c r="F58" s="29"/>
      <c r="G58" s="29"/>
      <c r="H58" s="57"/>
      <c r="I58" s="29"/>
      <c r="J58" s="56"/>
      <c r="K58" s="29"/>
      <c r="L58" s="29"/>
      <c r="M58" s="29"/>
      <c r="N58" s="29"/>
      <c r="O58" s="29"/>
      <c r="P58" s="57"/>
      <c r="Q58" s="29"/>
      <c r="R58" s="27"/>
    </row>
    <row r="59" spans="2:18" s="1" customFormat="1">
      <c r="B59" s="38"/>
      <c r="C59" s="39"/>
      <c r="D59" s="58" t="s">
        <v>54</v>
      </c>
      <c r="E59" s="59"/>
      <c r="F59" s="59"/>
      <c r="G59" s="60" t="s">
        <v>55</v>
      </c>
      <c r="H59" s="61"/>
      <c r="I59" s="39"/>
      <c r="J59" s="58" t="s">
        <v>54</v>
      </c>
      <c r="K59" s="59"/>
      <c r="L59" s="59"/>
      <c r="M59" s="59"/>
      <c r="N59" s="60" t="s">
        <v>55</v>
      </c>
      <c r="O59" s="59"/>
      <c r="P59" s="61"/>
      <c r="Q59" s="39"/>
      <c r="R59" s="40"/>
    </row>
    <row r="60" spans="2:18" ht="12">
      <c r="B60" s="26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7"/>
    </row>
    <row r="61" spans="2:18" s="1" customFormat="1">
      <c r="B61" s="38"/>
      <c r="C61" s="39"/>
      <c r="D61" s="53" t="s">
        <v>56</v>
      </c>
      <c r="E61" s="54"/>
      <c r="F61" s="54"/>
      <c r="G61" s="54"/>
      <c r="H61" s="55"/>
      <c r="I61" s="39"/>
      <c r="J61" s="53" t="s">
        <v>57</v>
      </c>
      <c r="K61" s="54"/>
      <c r="L61" s="54"/>
      <c r="M61" s="54"/>
      <c r="N61" s="54"/>
      <c r="O61" s="54"/>
      <c r="P61" s="55"/>
      <c r="Q61" s="39"/>
      <c r="R61" s="40"/>
    </row>
    <row r="62" spans="2:18" ht="12">
      <c r="B62" s="26"/>
      <c r="C62" s="29"/>
      <c r="D62" s="56"/>
      <c r="E62" s="29"/>
      <c r="F62" s="29"/>
      <c r="G62" s="29"/>
      <c r="H62" s="57"/>
      <c r="I62" s="29"/>
      <c r="J62" s="56"/>
      <c r="K62" s="29"/>
      <c r="L62" s="29"/>
      <c r="M62" s="29"/>
      <c r="N62" s="29"/>
      <c r="O62" s="29"/>
      <c r="P62" s="57"/>
      <c r="Q62" s="29"/>
      <c r="R62" s="27"/>
    </row>
    <row r="63" spans="2:18" ht="12">
      <c r="B63" s="26"/>
      <c r="C63" s="29"/>
      <c r="D63" s="56"/>
      <c r="E63" s="29"/>
      <c r="F63" s="29"/>
      <c r="G63" s="29"/>
      <c r="H63" s="57"/>
      <c r="I63" s="29"/>
      <c r="J63" s="56"/>
      <c r="K63" s="29"/>
      <c r="L63" s="29"/>
      <c r="M63" s="29"/>
      <c r="N63" s="29"/>
      <c r="O63" s="29"/>
      <c r="P63" s="57"/>
      <c r="Q63" s="29"/>
      <c r="R63" s="27"/>
    </row>
    <row r="64" spans="2:18" ht="12">
      <c r="B64" s="26"/>
      <c r="C64" s="29"/>
      <c r="D64" s="56"/>
      <c r="E64" s="29"/>
      <c r="F64" s="29"/>
      <c r="G64" s="29"/>
      <c r="H64" s="57"/>
      <c r="I64" s="29"/>
      <c r="J64" s="56"/>
      <c r="K64" s="29"/>
      <c r="L64" s="29"/>
      <c r="M64" s="29"/>
      <c r="N64" s="29"/>
      <c r="O64" s="29"/>
      <c r="P64" s="57"/>
      <c r="Q64" s="29"/>
      <c r="R64" s="27"/>
    </row>
    <row r="65" spans="2:18" ht="12">
      <c r="B65" s="26"/>
      <c r="C65" s="29"/>
      <c r="D65" s="56"/>
      <c r="E65" s="29"/>
      <c r="F65" s="29"/>
      <c r="G65" s="29"/>
      <c r="H65" s="57"/>
      <c r="I65" s="29"/>
      <c r="J65" s="56"/>
      <c r="K65" s="29"/>
      <c r="L65" s="29"/>
      <c r="M65" s="29"/>
      <c r="N65" s="29"/>
      <c r="O65" s="29"/>
      <c r="P65" s="57"/>
      <c r="Q65" s="29"/>
      <c r="R65" s="27"/>
    </row>
    <row r="66" spans="2:18" ht="12">
      <c r="B66" s="26"/>
      <c r="C66" s="29"/>
      <c r="D66" s="56"/>
      <c r="E66" s="29"/>
      <c r="F66" s="29"/>
      <c r="G66" s="29"/>
      <c r="H66" s="57"/>
      <c r="I66" s="29"/>
      <c r="J66" s="56"/>
      <c r="K66" s="29"/>
      <c r="L66" s="29"/>
      <c r="M66" s="29"/>
      <c r="N66" s="29"/>
      <c r="O66" s="29"/>
      <c r="P66" s="57"/>
      <c r="Q66" s="29"/>
      <c r="R66" s="27"/>
    </row>
    <row r="67" spans="2:18" ht="12">
      <c r="B67" s="26"/>
      <c r="C67" s="29"/>
      <c r="D67" s="56"/>
      <c r="E67" s="29"/>
      <c r="F67" s="29"/>
      <c r="G67" s="29"/>
      <c r="H67" s="57"/>
      <c r="I67" s="29"/>
      <c r="J67" s="56"/>
      <c r="K67" s="29"/>
      <c r="L67" s="29"/>
      <c r="M67" s="29"/>
      <c r="N67" s="29"/>
      <c r="O67" s="29"/>
      <c r="P67" s="57"/>
      <c r="Q67" s="29"/>
      <c r="R67" s="27"/>
    </row>
    <row r="68" spans="2:18" ht="12">
      <c r="B68" s="26"/>
      <c r="C68" s="29"/>
      <c r="D68" s="56"/>
      <c r="E68" s="29"/>
      <c r="F68" s="29"/>
      <c r="G68" s="29"/>
      <c r="H68" s="57"/>
      <c r="I68" s="29"/>
      <c r="J68" s="56"/>
      <c r="K68" s="29"/>
      <c r="L68" s="29"/>
      <c r="M68" s="29"/>
      <c r="N68" s="29"/>
      <c r="O68" s="29"/>
      <c r="P68" s="57"/>
      <c r="Q68" s="29"/>
      <c r="R68" s="27"/>
    </row>
    <row r="69" spans="2:18" ht="12">
      <c r="B69" s="26"/>
      <c r="C69" s="29"/>
      <c r="D69" s="56"/>
      <c r="E69" s="29"/>
      <c r="F69" s="29"/>
      <c r="G69" s="29"/>
      <c r="H69" s="57"/>
      <c r="I69" s="29"/>
      <c r="J69" s="56"/>
      <c r="K69" s="29"/>
      <c r="L69" s="29"/>
      <c r="M69" s="29"/>
      <c r="N69" s="29"/>
      <c r="O69" s="29"/>
      <c r="P69" s="57"/>
      <c r="Q69" s="29"/>
      <c r="R69" s="27"/>
    </row>
    <row r="70" spans="2:18" s="1" customFormat="1">
      <c r="B70" s="38"/>
      <c r="C70" s="39"/>
      <c r="D70" s="58" t="s">
        <v>54</v>
      </c>
      <c r="E70" s="59"/>
      <c r="F70" s="59"/>
      <c r="G70" s="60" t="s">
        <v>55</v>
      </c>
      <c r="H70" s="61"/>
      <c r="I70" s="39"/>
      <c r="J70" s="58" t="s">
        <v>54</v>
      </c>
      <c r="K70" s="59"/>
      <c r="L70" s="59"/>
      <c r="M70" s="59"/>
      <c r="N70" s="60" t="s">
        <v>55</v>
      </c>
      <c r="O70" s="59"/>
      <c r="P70" s="61"/>
      <c r="Q70" s="39"/>
      <c r="R70" s="40"/>
    </row>
    <row r="71" spans="2:18" s="1" customFormat="1" ht="14.4" customHeight="1"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4"/>
    </row>
    <row r="75" spans="2:18" s="1" customFormat="1" ht="6.9" customHeight="1">
      <c r="B75" s="65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7"/>
    </row>
    <row r="76" spans="2:18" s="1" customFormat="1" ht="36.9" customHeight="1">
      <c r="B76" s="38"/>
      <c r="C76" s="207" t="s">
        <v>125</v>
      </c>
      <c r="D76" s="208"/>
      <c r="E76" s="208"/>
      <c r="F76" s="208"/>
      <c r="G76" s="208"/>
      <c r="H76" s="208"/>
      <c r="I76" s="208"/>
      <c r="J76" s="208"/>
      <c r="K76" s="208"/>
      <c r="L76" s="208"/>
      <c r="M76" s="208"/>
      <c r="N76" s="208"/>
      <c r="O76" s="208"/>
      <c r="P76" s="208"/>
      <c r="Q76" s="208"/>
      <c r="R76" s="40"/>
    </row>
    <row r="77" spans="2:18" s="1" customFormat="1" ht="6.9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40"/>
    </row>
    <row r="78" spans="2:18" s="1" customFormat="1" ht="30" customHeight="1">
      <c r="B78" s="38"/>
      <c r="C78" s="33" t="s">
        <v>19</v>
      </c>
      <c r="D78" s="39"/>
      <c r="E78" s="39"/>
      <c r="F78" s="250" t="str">
        <f>F6</f>
        <v>Mycí plocha pro zemědělskou techniku</v>
      </c>
      <c r="G78" s="251"/>
      <c r="H78" s="251"/>
      <c r="I78" s="251"/>
      <c r="J78" s="251"/>
      <c r="K78" s="251"/>
      <c r="L78" s="251"/>
      <c r="M78" s="251"/>
      <c r="N78" s="251"/>
      <c r="O78" s="251"/>
      <c r="P78" s="251"/>
      <c r="Q78" s="39"/>
      <c r="R78" s="40"/>
    </row>
    <row r="79" spans="2:18" s="1" customFormat="1" ht="36.9" customHeight="1">
      <c r="B79" s="38"/>
      <c r="C79" s="72" t="s">
        <v>122</v>
      </c>
      <c r="D79" s="39"/>
      <c r="E79" s="39"/>
      <c r="F79" s="227" t="str">
        <f>F7</f>
        <v>SO-01f - Elektroinstalace</v>
      </c>
      <c r="G79" s="252"/>
      <c r="H79" s="252"/>
      <c r="I79" s="252"/>
      <c r="J79" s="252"/>
      <c r="K79" s="252"/>
      <c r="L79" s="252"/>
      <c r="M79" s="252"/>
      <c r="N79" s="252"/>
      <c r="O79" s="252"/>
      <c r="P79" s="252"/>
      <c r="Q79" s="39"/>
      <c r="R79" s="40"/>
    </row>
    <row r="80" spans="2:18" s="1" customFormat="1" ht="6.9" customHeight="1"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40"/>
    </row>
    <row r="81" spans="2:65" s="1" customFormat="1" ht="18" customHeight="1">
      <c r="B81" s="38"/>
      <c r="C81" s="33" t="s">
        <v>23</v>
      </c>
      <c r="D81" s="39"/>
      <c r="E81" s="39"/>
      <c r="F81" s="31" t="str">
        <f>F9</f>
        <v>Kladruby nad Labem</v>
      </c>
      <c r="G81" s="39"/>
      <c r="H81" s="39"/>
      <c r="I81" s="39"/>
      <c r="J81" s="39"/>
      <c r="K81" s="33" t="s">
        <v>25</v>
      </c>
      <c r="L81" s="39"/>
      <c r="M81" s="254" t="str">
        <f>IF(O9="","",O9)</f>
        <v>29. 7. 2018</v>
      </c>
      <c r="N81" s="254"/>
      <c r="O81" s="254"/>
      <c r="P81" s="254"/>
      <c r="Q81" s="39"/>
      <c r="R81" s="40"/>
    </row>
    <row r="82" spans="2:65" s="1" customFormat="1" ht="6.9" customHeight="1"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40"/>
    </row>
    <row r="83" spans="2:65" s="1" customFormat="1" ht="13.2">
      <c r="B83" s="38"/>
      <c r="C83" s="33" t="s">
        <v>27</v>
      </c>
      <c r="D83" s="39"/>
      <c r="E83" s="39"/>
      <c r="F83" s="31" t="str">
        <f>E12</f>
        <v>Národní hřebčín Kladruby nad Labem</v>
      </c>
      <c r="G83" s="39"/>
      <c r="H83" s="39"/>
      <c r="I83" s="39"/>
      <c r="J83" s="39"/>
      <c r="K83" s="33" t="s">
        <v>33</v>
      </c>
      <c r="L83" s="39"/>
      <c r="M83" s="211" t="str">
        <f>E18</f>
        <v>Ing. Miroslav Vraný</v>
      </c>
      <c r="N83" s="211"/>
      <c r="O83" s="211"/>
      <c r="P83" s="211"/>
      <c r="Q83" s="211"/>
      <c r="R83" s="40"/>
    </row>
    <row r="84" spans="2:65" s="1" customFormat="1" ht="14.4" customHeight="1">
      <c r="B84" s="38"/>
      <c r="C84" s="33" t="s">
        <v>31</v>
      </c>
      <c r="D84" s="39"/>
      <c r="E84" s="39"/>
      <c r="F84" s="31" t="str">
        <f>IF(E15="","",E15)</f>
        <v>Vyplň údaj</v>
      </c>
      <c r="G84" s="39"/>
      <c r="H84" s="39"/>
      <c r="I84" s="39"/>
      <c r="J84" s="39"/>
      <c r="K84" s="33" t="s">
        <v>36</v>
      </c>
      <c r="L84" s="39"/>
      <c r="M84" s="211" t="str">
        <f>E21</f>
        <v xml:space="preserve"> </v>
      </c>
      <c r="N84" s="211"/>
      <c r="O84" s="211"/>
      <c r="P84" s="211"/>
      <c r="Q84" s="211"/>
      <c r="R84" s="40"/>
    </row>
    <row r="85" spans="2:65" s="1" customFormat="1" ht="10.35" customHeight="1"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40"/>
    </row>
    <row r="86" spans="2:65" s="1" customFormat="1" ht="29.25" customHeight="1">
      <c r="B86" s="38"/>
      <c r="C86" s="261" t="s">
        <v>126</v>
      </c>
      <c r="D86" s="262"/>
      <c r="E86" s="262"/>
      <c r="F86" s="262"/>
      <c r="G86" s="262"/>
      <c r="H86" s="117"/>
      <c r="I86" s="117"/>
      <c r="J86" s="117"/>
      <c r="K86" s="117"/>
      <c r="L86" s="117"/>
      <c r="M86" s="117"/>
      <c r="N86" s="261" t="s">
        <v>127</v>
      </c>
      <c r="O86" s="262"/>
      <c r="P86" s="262"/>
      <c r="Q86" s="262"/>
      <c r="R86" s="40"/>
    </row>
    <row r="87" spans="2:65" s="1" customFormat="1" ht="10.35" customHeight="1"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40"/>
    </row>
    <row r="88" spans="2:65" s="1" customFormat="1" ht="29.25" customHeight="1">
      <c r="B88" s="38"/>
      <c r="C88" s="125" t="s">
        <v>128</v>
      </c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246">
        <f>N117</f>
        <v>0</v>
      </c>
      <c r="O88" s="263"/>
      <c r="P88" s="263"/>
      <c r="Q88" s="263"/>
      <c r="R88" s="40"/>
      <c r="AU88" s="22" t="s">
        <v>129</v>
      </c>
    </row>
    <row r="89" spans="2:65" s="6" customFormat="1" ht="24.9" customHeight="1">
      <c r="B89" s="126"/>
      <c r="C89" s="127"/>
      <c r="D89" s="128" t="s">
        <v>130</v>
      </c>
      <c r="E89" s="127"/>
      <c r="F89" s="127"/>
      <c r="G89" s="127"/>
      <c r="H89" s="127"/>
      <c r="I89" s="127"/>
      <c r="J89" s="127"/>
      <c r="K89" s="127"/>
      <c r="L89" s="127"/>
      <c r="M89" s="127"/>
      <c r="N89" s="264">
        <f>N118</f>
        <v>0</v>
      </c>
      <c r="O89" s="265"/>
      <c r="P89" s="265"/>
      <c r="Q89" s="265"/>
      <c r="R89" s="129"/>
    </row>
    <row r="90" spans="2:65" s="7" customFormat="1" ht="19.95" customHeight="1">
      <c r="B90" s="130"/>
      <c r="C90" s="131"/>
      <c r="D90" s="105" t="s">
        <v>717</v>
      </c>
      <c r="E90" s="131"/>
      <c r="F90" s="131"/>
      <c r="G90" s="131"/>
      <c r="H90" s="131"/>
      <c r="I90" s="131"/>
      <c r="J90" s="131"/>
      <c r="K90" s="131"/>
      <c r="L90" s="131"/>
      <c r="M90" s="131"/>
      <c r="N90" s="242">
        <f>N119</f>
        <v>0</v>
      </c>
      <c r="O90" s="266"/>
      <c r="P90" s="266"/>
      <c r="Q90" s="266"/>
      <c r="R90" s="132"/>
    </row>
    <row r="91" spans="2:65" s="1" customFormat="1" ht="21.75" customHeight="1"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40"/>
    </row>
    <row r="92" spans="2:65" s="1" customFormat="1" ht="29.25" customHeight="1">
      <c r="B92" s="38"/>
      <c r="C92" s="125" t="s">
        <v>132</v>
      </c>
      <c r="D92" s="39"/>
      <c r="E92" s="39"/>
      <c r="F92" s="39"/>
      <c r="G92" s="39"/>
      <c r="H92" s="39"/>
      <c r="I92" s="39"/>
      <c r="J92" s="39"/>
      <c r="K92" s="39"/>
      <c r="L92" s="39"/>
      <c r="M92" s="39"/>
      <c r="N92" s="263">
        <f>ROUND(N93+N94+N95+N96+N97+N98,2)</f>
        <v>0</v>
      </c>
      <c r="O92" s="267"/>
      <c r="P92" s="267"/>
      <c r="Q92" s="267"/>
      <c r="R92" s="40"/>
      <c r="T92" s="133"/>
      <c r="U92" s="134" t="s">
        <v>42</v>
      </c>
    </row>
    <row r="93" spans="2:65" s="1" customFormat="1" ht="18" customHeight="1">
      <c r="B93" s="135"/>
      <c r="C93" s="136"/>
      <c r="D93" s="243" t="s">
        <v>133</v>
      </c>
      <c r="E93" s="268"/>
      <c r="F93" s="268"/>
      <c r="G93" s="268"/>
      <c r="H93" s="268"/>
      <c r="I93" s="136"/>
      <c r="J93" s="136"/>
      <c r="K93" s="136"/>
      <c r="L93" s="136"/>
      <c r="M93" s="136"/>
      <c r="N93" s="241">
        <f>ROUND(N88*T93,2)</f>
        <v>0</v>
      </c>
      <c r="O93" s="269"/>
      <c r="P93" s="269"/>
      <c r="Q93" s="269"/>
      <c r="R93" s="138"/>
      <c r="S93" s="139"/>
      <c r="T93" s="140"/>
      <c r="U93" s="141" t="s">
        <v>43</v>
      </c>
      <c r="V93" s="139"/>
      <c r="W93" s="139"/>
      <c r="X93" s="139"/>
      <c r="Y93" s="139"/>
      <c r="Z93" s="139"/>
      <c r="AA93" s="139"/>
      <c r="AB93" s="139"/>
      <c r="AC93" s="139"/>
      <c r="AD93" s="139"/>
      <c r="AE93" s="139"/>
      <c r="AF93" s="139"/>
      <c r="AG93" s="139"/>
      <c r="AH93" s="139"/>
      <c r="AI93" s="139"/>
      <c r="AJ93" s="139"/>
      <c r="AK93" s="139"/>
      <c r="AL93" s="139"/>
      <c r="AM93" s="139"/>
      <c r="AN93" s="139"/>
      <c r="AO93" s="139"/>
      <c r="AP93" s="139"/>
      <c r="AQ93" s="139"/>
      <c r="AR93" s="139"/>
      <c r="AS93" s="139"/>
      <c r="AT93" s="139"/>
      <c r="AU93" s="139"/>
      <c r="AV93" s="139"/>
      <c r="AW93" s="139"/>
      <c r="AX93" s="139"/>
      <c r="AY93" s="142" t="s">
        <v>134</v>
      </c>
      <c r="AZ93" s="139"/>
      <c r="BA93" s="139"/>
      <c r="BB93" s="139"/>
      <c r="BC93" s="139"/>
      <c r="BD93" s="139"/>
      <c r="BE93" s="143">
        <f t="shared" ref="BE93:BE98" si="0">IF(U93="základní",N93,0)</f>
        <v>0</v>
      </c>
      <c r="BF93" s="143">
        <f t="shared" ref="BF93:BF98" si="1">IF(U93="snížená",N93,0)</f>
        <v>0</v>
      </c>
      <c r="BG93" s="143">
        <f t="shared" ref="BG93:BG98" si="2">IF(U93="zákl. přenesená",N93,0)</f>
        <v>0</v>
      </c>
      <c r="BH93" s="143">
        <f t="shared" ref="BH93:BH98" si="3">IF(U93="sníž. přenesená",N93,0)</f>
        <v>0</v>
      </c>
      <c r="BI93" s="143">
        <f t="shared" ref="BI93:BI98" si="4">IF(U93="nulová",N93,0)</f>
        <v>0</v>
      </c>
      <c r="BJ93" s="142" t="s">
        <v>86</v>
      </c>
      <c r="BK93" s="139"/>
      <c r="BL93" s="139"/>
      <c r="BM93" s="139"/>
    </row>
    <row r="94" spans="2:65" s="1" customFormat="1" ht="18" customHeight="1">
      <c r="B94" s="135"/>
      <c r="C94" s="136"/>
      <c r="D94" s="243" t="s">
        <v>135</v>
      </c>
      <c r="E94" s="268"/>
      <c r="F94" s="268"/>
      <c r="G94" s="268"/>
      <c r="H94" s="268"/>
      <c r="I94" s="136"/>
      <c r="J94" s="136"/>
      <c r="K94" s="136"/>
      <c r="L94" s="136"/>
      <c r="M94" s="136"/>
      <c r="N94" s="241">
        <f>ROUND(N88*T94,2)</f>
        <v>0</v>
      </c>
      <c r="O94" s="269"/>
      <c r="P94" s="269"/>
      <c r="Q94" s="269"/>
      <c r="R94" s="138"/>
      <c r="S94" s="139"/>
      <c r="T94" s="140"/>
      <c r="U94" s="141" t="s">
        <v>43</v>
      </c>
      <c r="V94" s="139"/>
      <c r="W94" s="139"/>
      <c r="X94" s="139"/>
      <c r="Y94" s="139"/>
      <c r="Z94" s="139"/>
      <c r="AA94" s="139"/>
      <c r="AB94" s="139"/>
      <c r="AC94" s="139"/>
      <c r="AD94" s="139"/>
      <c r="AE94" s="139"/>
      <c r="AF94" s="139"/>
      <c r="AG94" s="139"/>
      <c r="AH94" s="139"/>
      <c r="AI94" s="139"/>
      <c r="AJ94" s="139"/>
      <c r="AK94" s="139"/>
      <c r="AL94" s="139"/>
      <c r="AM94" s="139"/>
      <c r="AN94" s="139"/>
      <c r="AO94" s="139"/>
      <c r="AP94" s="139"/>
      <c r="AQ94" s="139"/>
      <c r="AR94" s="139"/>
      <c r="AS94" s="139"/>
      <c r="AT94" s="139"/>
      <c r="AU94" s="139"/>
      <c r="AV94" s="139"/>
      <c r="AW94" s="139"/>
      <c r="AX94" s="139"/>
      <c r="AY94" s="142" t="s">
        <v>134</v>
      </c>
      <c r="AZ94" s="139"/>
      <c r="BA94" s="139"/>
      <c r="BB94" s="139"/>
      <c r="BC94" s="139"/>
      <c r="BD94" s="139"/>
      <c r="BE94" s="143">
        <f t="shared" si="0"/>
        <v>0</v>
      </c>
      <c r="BF94" s="143">
        <f t="shared" si="1"/>
        <v>0</v>
      </c>
      <c r="BG94" s="143">
        <f t="shared" si="2"/>
        <v>0</v>
      </c>
      <c r="BH94" s="143">
        <f t="shared" si="3"/>
        <v>0</v>
      </c>
      <c r="BI94" s="143">
        <f t="shared" si="4"/>
        <v>0</v>
      </c>
      <c r="BJ94" s="142" t="s">
        <v>86</v>
      </c>
      <c r="BK94" s="139"/>
      <c r="BL94" s="139"/>
      <c r="BM94" s="139"/>
    </row>
    <row r="95" spans="2:65" s="1" customFormat="1" ht="18" customHeight="1">
      <c r="B95" s="135"/>
      <c r="C95" s="136"/>
      <c r="D95" s="243" t="s">
        <v>136</v>
      </c>
      <c r="E95" s="268"/>
      <c r="F95" s="268"/>
      <c r="G95" s="268"/>
      <c r="H95" s="268"/>
      <c r="I95" s="136"/>
      <c r="J95" s="136"/>
      <c r="K95" s="136"/>
      <c r="L95" s="136"/>
      <c r="M95" s="136"/>
      <c r="N95" s="241">
        <f>ROUND(N88*T95,2)</f>
        <v>0</v>
      </c>
      <c r="O95" s="269"/>
      <c r="P95" s="269"/>
      <c r="Q95" s="269"/>
      <c r="R95" s="138"/>
      <c r="S95" s="139"/>
      <c r="T95" s="140"/>
      <c r="U95" s="141" t="s">
        <v>43</v>
      </c>
      <c r="V95" s="139"/>
      <c r="W95" s="139"/>
      <c r="X95" s="139"/>
      <c r="Y95" s="139"/>
      <c r="Z95" s="139"/>
      <c r="AA95" s="139"/>
      <c r="AB95" s="139"/>
      <c r="AC95" s="139"/>
      <c r="AD95" s="139"/>
      <c r="AE95" s="139"/>
      <c r="AF95" s="139"/>
      <c r="AG95" s="139"/>
      <c r="AH95" s="139"/>
      <c r="AI95" s="139"/>
      <c r="AJ95" s="139"/>
      <c r="AK95" s="139"/>
      <c r="AL95" s="139"/>
      <c r="AM95" s="139"/>
      <c r="AN95" s="139"/>
      <c r="AO95" s="139"/>
      <c r="AP95" s="139"/>
      <c r="AQ95" s="139"/>
      <c r="AR95" s="139"/>
      <c r="AS95" s="139"/>
      <c r="AT95" s="139"/>
      <c r="AU95" s="139"/>
      <c r="AV95" s="139"/>
      <c r="AW95" s="139"/>
      <c r="AX95" s="139"/>
      <c r="AY95" s="142" t="s">
        <v>134</v>
      </c>
      <c r="AZ95" s="139"/>
      <c r="BA95" s="139"/>
      <c r="BB95" s="139"/>
      <c r="BC95" s="139"/>
      <c r="BD95" s="139"/>
      <c r="BE95" s="143">
        <f t="shared" si="0"/>
        <v>0</v>
      </c>
      <c r="BF95" s="143">
        <f t="shared" si="1"/>
        <v>0</v>
      </c>
      <c r="BG95" s="143">
        <f t="shared" si="2"/>
        <v>0</v>
      </c>
      <c r="BH95" s="143">
        <f t="shared" si="3"/>
        <v>0</v>
      </c>
      <c r="BI95" s="143">
        <f t="shared" si="4"/>
        <v>0</v>
      </c>
      <c r="BJ95" s="142" t="s">
        <v>86</v>
      </c>
      <c r="BK95" s="139"/>
      <c r="BL95" s="139"/>
      <c r="BM95" s="139"/>
    </row>
    <row r="96" spans="2:65" s="1" customFormat="1" ht="18" customHeight="1">
      <c r="B96" s="135"/>
      <c r="C96" s="136"/>
      <c r="D96" s="243" t="s">
        <v>137</v>
      </c>
      <c r="E96" s="268"/>
      <c r="F96" s="268"/>
      <c r="G96" s="268"/>
      <c r="H96" s="268"/>
      <c r="I96" s="136"/>
      <c r="J96" s="136"/>
      <c r="K96" s="136"/>
      <c r="L96" s="136"/>
      <c r="M96" s="136"/>
      <c r="N96" s="241">
        <f>ROUND(N88*T96,2)</f>
        <v>0</v>
      </c>
      <c r="O96" s="269"/>
      <c r="P96" s="269"/>
      <c r="Q96" s="269"/>
      <c r="R96" s="138"/>
      <c r="S96" s="139"/>
      <c r="T96" s="140"/>
      <c r="U96" s="141" t="s">
        <v>43</v>
      </c>
      <c r="V96" s="139"/>
      <c r="W96" s="139"/>
      <c r="X96" s="139"/>
      <c r="Y96" s="139"/>
      <c r="Z96" s="139"/>
      <c r="AA96" s="139"/>
      <c r="AB96" s="139"/>
      <c r="AC96" s="139"/>
      <c r="AD96" s="139"/>
      <c r="AE96" s="139"/>
      <c r="AF96" s="139"/>
      <c r="AG96" s="139"/>
      <c r="AH96" s="139"/>
      <c r="AI96" s="139"/>
      <c r="AJ96" s="139"/>
      <c r="AK96" s="139"/>
      <c r="AL96" s="139"/>
      <c r="AM96" s="139"/>
      <c r="AN96" s="139"/>
      <c r="AO96" s="139"/>
      <c r="AP96" s="139"/>
      <c r="AQ96" s="139"/>
      <c r="AR96" s="139"/>
      <c r="AS96" s="139"/>
      <c r="AT96" s="139"/>
      <c r="AU96" s="139"/>
      <c r="AV96" s="139"/>
      <c r="AW96" s="139"/>
      <c r="AX96" s="139"/>
      <c r="AY96" s="142" t="s">
        <v>134</v>
      </c>
      <c r="AZ96" s="139"/>
      <c r="BA96" s="139"/>
      <c r="BB96" s="139"/>
      <c r="BC96" s="139"/>
      <c r="BD96" s="139"/>
      <c r="BE96" s="143">
        <f t="shared" si="0"/>
        <v>0</v>
      </c>
      <c r="BF96" s="143">
        <f t="shared" si="1"/>
        <v>0</v>
      </c>
      <c r="BG96" s="143">
        <f t="shared" si="2"/>
        <v>0</v>
      </c>
      <c r="BH96" s="143">
        <f t="shared" si="3"/>
        <v>0</v>
      </c>
      <c r="BI96" s="143">
        <f t="shared" si="4"/>
        <v>0</v>
      </c>
      <c r="BJ96" s="142" t="s">
        <v>86</v>
      </c>
      <c r="BK96" s="139"/>
      <c r="BL96" s="139"/>
      <c r="BM96" s="139"/>
    </row>
    <row r="97" spans="2:65" s="1" customFormat="1" ht="18" customHeight="1">
      <c r="B97" s="135"/>
      <c r="C97" s="136"/>
      <c r="D97" s="243" t="s">
        <v>138</v>
      </c>
      <c r="E97" s="268"/>
      <c r="F97" s="268"/>
      <c r="G97" s="268"/>
      <c r="H97" s="268"/>
      <c r="I97" s="136"/>
      <c r="J97" s="136"/>
      <c r="K97" s="136"/>
      <c r="L97" s="136"/>
      <c r="M97" s="136"/>
      <c r="N97" s="241">
        <f>ROUND(N88*T97,2)</f>
        <v>0</v>
      </c>
      <c r="O97" s="269"/>
      <c r="P97" s="269"/>
      <c r="Q97" s="269"/>
      <c r="R97" s="138"/>
      <c r="S97" s="139"/>
      <c r="T97" s="140"/>
      <c r="U97" s="141" t="s">
        <v>43</v>
      </c>
      <c r="V97" s="139"/>
      <c r="W97" s="139"/>
      <c r="X97" s="139"/>
      <c r="Y97" s="139"/>
      <c r="Z97" s="139"/>
      <c r="AA97" s="139"/>
      <c r="AB97" s="139"/>
      <c r="AC97" s="139"/>
      <c r="AD97" s="139"/>
      <c r="AE97" s="139"/>
      <c r="AF97" s="139"/>
      <c r="AG97" s="139"/>
      <c r="AH97" s="139"/>
      <c r="AI97" s="139"/>
      <c r="AJ97" s="139"/>
      <c r="AK97" s="139"/>
      <c r="AL97" s="139"/>
      <c r="AM97" s="139"/>
      <c r="AN97" s="139"/>
      <c r="AO97" s="139"/>
      <c r="AP97" s="139"/>
      <c r="AQ97" s="139"/>
      <c r="AR97" s="139"/>
      <c r="AS97" s="139"/>
      <c r="AT97" s="139"/>
      <c r="AU97" s="139"/>
      <c r="AV97" s="139"/>
      <c r="AW97" s="139"/>
      <c r="AX97" s="139"/>
      <c r="AY97" s="142" t="s">
        <v>134</v>
      </c>
      <c r="AZ97" s="139"/>
      <c r="BA97" s="139"/>
      <c r="BB97" s="139"/>
      <c r="BC97" s="139"/>
      <c r="BD97" s="139"/>
      <c r="BE97" s="143">
        <f t="shared" si="0"/>
        <v>0</v>
      </c>
      <c r="BF97" s="143">
        <f t="shared" si="1"/>
        <v>0</v>
      </c>
      <c r="BG97" s="143">
        <f t="shared" si="2"/>
        <v>0</v>
      </c>
      <c r="BH97" s="143">
        <f t="shared" si="3"/>
        <v>0</v>
      </c>
      <c r="BI97" s="143">
        <f t="shared" si="4"/>
        <v>0</v>
      </c>
      <c r="BJ97" s="142" t="s">
        <v>86</v>
      </c>
      <c r="BK97" s="139"/>
      <c r="BL97" s="139"/>
      <c r="BM97" s="139"/>
    </row>
    <row r="98" spans="2:65" s="1" customFormat="1" ht="18" customHeight="1">
      <c r="B98" s="135"/>
      <c r="C98" s="136"/>
      <c r="D98" s="137" t="s">
        <v>139</v>
      </c>
      <c r="E98" s="136"/>
      <c r="F98" s="136"/>
      <c r="G98" s="136"/>
      <c r="H98" s="136"/>
      <c r="I98" s="136"/>
      <c r="J98" s="136"/>
      <c r="K98" s="136"/>
      <c r="L98" s="136"/>
      <c r="M98" s="136"/>
      <c r="N98" s="241">
        <f>ROUND(N88*T98,2)</f>
        <v>0</v>
      </c>
      <c r="O98" s="269"/>
      <c r="P98" s="269"/>
      <c r="Q98" s="269"/>
      <c r="R98" s="138"/>
      <c r="S98" s="139"/>
      <c r="T98" s="144"/>
      <c r="U98" s="145" t="s">
        <v>43</v>
      </c>
      <c r="V98" s="139"/>
      <c r="W98" s="139"/>
      <c r="X98" s="139"/>
      <c r="Y98" s="139"/>
      <c r="Z98" s="139"/>
      <c r="AA98" s="139"/>
      <c r="AB98" s="139"/>
      <c r="AC98" s="139"/>
      <c r="AD98" s="139"/>
      <c r="AE98" s="139"/>
      <c r="AF98" s="139"/>
      <c r="AG98" s="139"/>
      <c r="AH98" s="139"/>
      <c r="AI98" s="139"/>
      <c r="AJ98" s="139"/>
      <c r="AK98" s="139"/>
      <c r="AL98" s="139"/>
      <c r="AM98" s="139"/>
      <c r="AN98" s="139"/>
      <c r="AO98" s="139"/>
      <c r="AP98" s="139"/>
      <c r="AQ98" s="139"/>
      <c r="AR98" s="139"/>
      <c r="AS98" s="139"/>
      <c r="AT98" s="139"/>
      <c r="AU98" s="139"/>
      <c r="AV98" s="139"/>
      <c r="AW98" s="139"/>
      <c r="AX98" s="139"/>
      <c r="AY98" s="142" t="s">
        <v>140</v>
      </c>
      <c r="AZ98" s="139"/>
      <c r="BA98" s="139"/>
      <c r="BB98" s="139"/>
      <c r="BC98" s="139"/>
      <c r="BD98" s="139"/>
      <c r="BE98" s="143">
        <f t="shared" si="0"/>
        <v>0</v>
      </c>
      <c r="BF98" s="143">
        <f t="shared" si="1"/>
        <v>0</v>
      </c>
      <c r="BG98" s="143">
        <f t="shared" si="2"/>
        <v>0</v>
      </c>
      <c r="BH98" s="143">
        <f t="shared" si="3"/>
        <v>0</v>
      </c>
      <c r="BI98" s="143">
        <f t="shared" si="4"/>
        <v>0</v>
      </c>
      <c r="BJ98" s="142" t="s">
        <v>86</v>
      </c>
      <c r="BK98" s="139"/>
      <c r="BL98" s="139"/>
      <c r="BM98" s="139"/>
    </row>
    <row r="99" spans="2:65" s="1" customFormat="1" ht="12"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39"/>
      <c r="M99" s="39"/>
      <c r="N99" s="39"/>
      <c r="O99" s="39"/>
      <c r="P99" s="39"/>
      <c r="Q99" s="39"/>
      <c r="R99" s="40"/>
    </row>
    <row r="100" spans="2:65" s="1" customFormat="1" ht="29.25" customHeight="1">
      <c r="B100" s="38"/>
      <c r="C100" s="116" t="s">
        <v>114</v>
      </c>
      <c r="D100" s="117"/>
      <c r="E100" s="117"/>
      <c r="F100" s="117"/>
      <c r="G100" s="117"/>
      <c r="H100" s="117"/>
      <c r="I100" s="117"/>
      <c r="J100" s="117"/>
      <c r="K100" s="117"/>
      <c r="L100" s="247">
        <f>ROUND(SUM(N88+N92),2)</f>
        <v>0</v>
      </c>
      <c r="M100" s="247"/>
      <c r="N100" s="247"/>
      <c r="O100" s="247"/>
      <c r="P100" s="247"/>
      <c r="Q100" s="247"/>
      <c r="R100" s="40"/>
    </row>
    <row r="101" spans="2:65" s="1" customFormat="1" ht="6.9" customHeight="1">
      <c r="B101" s="62"/>
      <c r="C101" s="63"/>
      <c r="D101" s="63"/>
      <c r="E101" s="63"/>
      <c r="F101" s="63"/>
      <c r="G101" s="63"/>
      <c r="H101" s="63"/>
      <c r="I101" s="63"/>
      <c r="J101" s="63"/>
      <c r="K101" s="63"/>
      <c r="L101" s="63"/>
      <c r="M101" s="63"/>
      <c r="N101" s="63"/>
      <c r="O101" s="63"/>
      <c r="P101" s="63"/>
      <c r="Q101" s="63"/>
      <c r="R101" s="64"/>
    </row>
    <row r="105" spans="2:65" s="1" customFormat="1" ht="6.9" customHeight="1"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6"/>
      <c r="M105" s="66"/>
      <c r="N105" s="66"/>
      <c r="O105" s="66"/>
      <c r="P105" s="66"/>
      <c r="Q105" s="66"/>
      <c r="R105" s="67"/>
    </row>
    <row r="106" spans="2:65" s="1" customFormat="1" ht="36.9" customHeight="1">
      <c r="B106" s="38"/>
      <c r="C106" s="207" t="s">
        <v>141</v>
      </c>
      <c r="D106" s="252"/>
      <c r="E106" s="252"/>
      <c r="F106" s="252"/>
      <c r="G106" s="252"/>
      <c r="H106" s="252"/>
      <c r="I106" s="252"/>
      <c r="J106" s="252"/>
      <c r="K106" s="252"/>
      <c r="L106" s="252"/>
      <c r="M106" s="252"/>
      <c r="N106" s="252"/>
      <c r="O106" s="252"/>
      <c r="P106" s="252"/>
      <c r="Q106" s="252"/>
      <c r="R106" s="40"/>
    </row>
    <row r="107" spans="2:65" s="1" customFormat="1" ht="6.9" customHeight="1"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39"/>
      <c r="M107" s="39"/>
      <c r="N107" s="39"/>
      <c r="O107" s="39"/>
      <c r="P107" s="39"/>
      <c r="Q107" s="39"/>
      <c r="R107" s="40"/>
    </row>
    <row r="108" spans="2:65" s="1" customFormat="1" ht="30" customHeight="1">
      <c r="B108" s="38"/>
      <c r="C108" s="33" t="s">
        <v>19</v>
      </c>
      <c r="D108" s="39"/>
      <c r="E108" s="39"/>
      <c r="F108" s="250" t="str">
        <f>F6</f>
        <v>Mycí plocha pro zemědělskou techniku</v>
      </c>
      <c r="G108" s="251"/>
      <c r="H108" s="251"/>
      <c r="I108" s="251"/>
      <c r="J108" s="251"/>
      <c r="K108" s="251"/>
      <c r="L108" s="251"/>
      <c r="M108" s="251"/>
      <c r="N108" s="251"/>
      <c r="O108" s="251"/>
      <c r="P108" s="251"/>
      <c r="Q108" s="39"/>
      <c r="R108" s="40"/>
    </row>
    <row r="109" spans="2:65" s="1" customFormat="1" ht="36.9" customHeight="1">
      <c r="B109" s="38"/>
      <c r="C109" s="72" t="s">
        <v>122</v>
      </c>
      <c r="D109" s="39"/>
      <c r="E109" s="39"/>
      <c r="F109" s="227" t="str">
        <f>F7</f>
        <v>SO-01f - Elektroinstalace</v>
      </c>
      <c r="G109" s="252"/>
      <c r="H109" s="252"/>
      <c r="I109" s="252"/>
      <c r="J109" s="252"/>
      <c r="K109" s="252"/>
      <c r="L109" s="252"/>
      <c r="M109" s="252"/>
      <c r="N109" s="252"/>
      <c r="O109" s="252"/>
      <c r="P109" s="252"/>
      <c r="Q109" s="39"/>
      <c r="R109" s="40"/>
    </row>
    <row r="110" spans="2:65" s="1" customFormat="1" ht="6.9" customHeight="1"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39"/>
      <c r="M110" s="39"/>
      <c r="N110" s="39"/>
      <c r="O110" s="39"/>
      <c r="P110" s="39"/>
      <c r="Q110" s="39"/>
      <c r="R110" s="40"/>
    </row>
    <row r="111" spans="2:65" s="1" customFormat="1" ht="18" customHeight="1">
      <c r="B111" s="38"/>
      <c r="C111" s="33" t="s">
        <v>23</v>
      </c>
      <c r="D111" s="39"/>
      <c r="E111" s="39"/>
      <c r="F111" s="31" t="str">
        <f>F9</f>
        <v>Kladruby nad Labem</v>
      </c>
      <c r="G111" s="39"/>
      <c r="H111" s="39"/>
      <c r="I111" s="39"/>
      <c r="J111" s="39"/>
      <c r="K111" s="33" t="s">
        <v>25</v>
      </c>
      <c r="L111" s="39"/>
      <c r="M111" s="254" t="str">
        <f>IF(O9="","",O9)</f>
        <v>29. 7. 2018</v>
      </c>
      <c r="N111" s="254"/>
      <c r="O111" s="254"/>
      <c r="P111" s="254"/>
      <c r="Q111" s="39"/>
      <c r="R111" s="40"/>
    </row>
    <row r="112" spans="2:65" s="1" customFormat="1" ht="6.9" customHeight="1"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39"/>
      <c r="M112" s="39"/>
      <c r="N112" s="39"/>
      <c r="O112" s="39"/>
      <c r="P112" s="39"/>
      <c r="Q112" s="39"/>
      <c r="R112" s="40"/>
    </row>
    <row r="113" spans="2:65" s="1" customFormat="1" ht="13.2">
      <c r="B113" s="38"/>
      <c r="C113" s="33" t="s">
        <v>27</v>
      </c>
      <c r="D113" s="39"/>
      <c r="E113" s="39"/>
      <c r="F113" s="31" t="str">
        <f>E12</f>
        <v>Národní hřebčín Kladruby nad Labem</v>
      </c>
      <c r="G113" s="39"/>
      <c r="H113" s="39"/>
      <c r="I113" s="39"/>
      <c r="J113" s="39"/>
      <c r="K113" s="33" t="s">
        <v>33</v>
      </c>
      <c r="L113" s="39"/>
      <c r="M113" s="211" t="str">
        <f>E18</f>
        <v>Ing. Miroslav Vraný</v>
      </c>
      <c r="N113" s="211"/>
      <c r="O113" s="211"/>
      <c r="P113" s="211"/>
      <c r="Q113" s="211"/>
      <c r="R113" s="40"/>
    </row>
    <row r="114" spans="2:65" s="1" customFormat="1" ht="14.4" customHeight="1">
      <c r="B114" s="38"/>
      <c r="C114" s="33" t="s">
        <v>31</v>
      </c>
      <c r="D114" s="39"/>
      <c r="E114" s="39"/>
      <c r="F114" s="31" t="str">
        <f>IF(E15="","",E15)</f>
        <v>Vyplň údaj</v>
      </c>
      <c r="G114" s="39"/>
      <c r="H114" s="39"/>
      <c r="I114" s="39"/>
      <c r="J114" s="39"/>
      <c r="K114" s="33" t="s">
        <v>36</v>
      </c>
      <c r="L114" s="39"/>
      <c r="M114" s="211" t="str">
        <f>E21</f>
        <v xml:space="preserve"> </v>
      </c>
      <c r="N114" s="211"/>
      <c r="O114" s="211"/>
      <c r="P114" s="211"/>
      <c r="Q114" s="211"/>
      <c r="R114" s="40"/>
    </row>
    <row r="115" spans="2:65" s="1" customFormat="1" ht="10.35" customHeight="1"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39"/>
      <c r="M115" s="39"/>
      <c r="N115" s="39"/>
      <c r="O115" s="39"/>
      <c r="P115" s="39"/>
      <c r="Q115" s="39"/>
      <c r="R115" s="40"/>
    </row>
    <row r="116" spans="2:65" s="8" customFormat="1" ht="29.25" customHeight="1">
      <c r="B116" s="146"/>
      <c r="C116" s="147" t="s">
        <v>142</v>
      </c>
      <c r="D116" s="148" t="s">
        <v>143</v>
      </c>
      <c r="E116" s="148" t="s">
        <v>60</v>
      </c>
      <c r="F116" s="270" t="s">
        <v>144</v>
      </c>
      <c r="G116" s="270"/>
      <c r="H116" s="270"/>
      <c r="I116" s="270"/>
      <c r="J116" s="148" t="s">
        <v>145</v>
      </c>
      <c r="K116" s="148" t="s">
        <v>146</v>
      </c>
      <c r="L116" s="270" t="s">
        <v>147</v>
      </c>
      <c r="M116" s="270"/>
      <c r="N116" s="270" t="s">
        <v>127</v>
      </c>
      <c r="O116" s="270"/>
      <c r="P116" s="270"/>
      <c r="Q116" s="271"/>
      <c r="R116" s="149"/>
      <c r="T116" s="79" t="s">
        <v>148</v>
      </c>
      <c r="U116" s="80" t="s">
        <v>42</v>
      </c>
      <c r="V116" s="80" t="s">
        <v>149</v>
      </c>
      <c r="W116" s="80" t="s">
        <v>150</v>
      </c>
      <c r="X116" s="80" t="s">
        <v>151</v>
      </c>
      <c r="Y116" s="80" t="s">
        <v>152</v>
      </c>
      <c r="Z116" s="80" t="s">
        <v>153</v>
      </c>
      <c r="AA116" s="81" t="s">
        <v>154</v>
      </c>
    </row>
    <row r="117" spans="2:65" s="1" customFormat="1" ht="29.25" customHeight="1">
      <c r="B117" s="38"/>
      <c r="C117" s="83" t="s">
        <v>124</v>
      </c>
      <c r="D117" s="39"/>
      <c r="E117" s="39"/>
      <c r="F117" s="39"/>
      <c r="G117" s="39"/>
      <c r="H117" s="39"/>
      <c r="I117" s="39"/>
      <c r="J117" s="39"/>
      <c r="K117" s="39"/>
      <c r="L117" s="39"/>
      <c r="M117" s="39"/>
      <c r="N117" s="284">
        <f>BK117</f>
        <v>0</v>
      </c>
      <c r="O117" s="285"/>
      <c r="P117" s="285"/>
      <c r="Q117" s="285"/>
      <c r="R117" s="40"/>
      <c r="T117" s="82"/>
      <c r="U117" s="54"/>
      <c r="V117" s="54"/>
      <c r="W117" s="150">
        <f>W118+W121</f>
        <v>0</v>
      </c>
      <c r="X117" s="54"/>
      <c r="Y117" s="150">
        <f>Y118+Y121</f>
        <v>0</v>
      </c>
      <c r="Z117" s="54"/>
      <c r="AA117" s="151">
        <f>AA118+AA121</f>
        <v>0</v>
      </c>
      <c r="AT117" s="22" t="s">
        <v>77</v>
      </c>
      <c r="AU117" s="22" t="s">
        <v>129</v>
      </c>
      <c r="BK117" s="152">
        <f>BK118+BK121</f>
        <v>0</v>
      </c>
    </row>
    <row r="118" spans="2:65" s="9" customFormat="1" ht="37.35" customHeight="1">
      <c r="B118" s="153"/>
      <c r="C118" s="154"/>
      <c r="D118" s="155" t="s">
        <v>130</v>
      </c>
      <c r="E118" s="155"/>
      <c r="F118" s="155"/>
      <c r="G118" s="155"/>
      <c r="H118" s="155"/>
      <c r="I118" s="155"/>
      <c r="J118" s="155"/>
      <c r="K118" s="155"/>
      <c r="L118" s="155"/>
      <c r="M118" s="155"/>
      <c r="N118" s="286">
        <f>BK118</f>
        <v>0</v>
      </c>
      <c r="O118" s="264"/>
      <c r="P118" s="264"/>
      <c r="Q118" s="264"/>
      <c r="R118" s="156"/>
      <c r="T118" s="157"/>
      <c r="U118" s="154"/>
      <c r="V118" s="154"/>
      <c r="W118" s="158">
        <f>W119</f>
        <v>0</v>
      </c>
      <c r="X118" s="154"/>
      <c r="Y118" s="158">
        <f>Y119</f>
        <v>0</v>
      </c>
      <c r="Z118" s="154"/>
      <c r="AA118" s="159">
        <f>AA119</f>
        <v>0</v>
      </c>
      <c r="AR118" s="160" t="s">
        <v>155</v>
      </c>
      <c r="AT118" s="161" t="s">
        <v>77</v>
      </c>
      <c r="AU118" s="161" t="s">
        <v>78</v>
      </c>
      <c r="AY118" s="160" t="s">
        <v>156</v>
      </c>
      <c r="BK118" s="162">
        <f>BK119</f>
        <v>0</v>
      </c>
    </row>
    <row r="119" spans="2:65" s="9" customFormat="1" ht="19.95" customHeight="1">
      <c r="B119" s="153"/>
      <c r="C119" s="154"/>
      <c r="D119" s="163" t="s">
        <v>717</v>
      </c>
      <c r="E119" s="163"/>
      <c r="F119" s="163"/>
      <c r="G119" s="163"/>
      <c r="H119" s="163"/>
      <c r="I119" s="163"/>
      <c r="J119" s="163"/>
      <c r="K119" s="163"/>
      <c r="L119" s="163"/>
      <c r="M119" s="163"/>
      <c r="N119" s="287">
        <f>BK119</f>
        <v>0</v>
      </c>
      <c r="O119" s="288"/>
      <c r="P119" s="288"/>
      <c r="Q119" s="288"/>
      <c r="R119" s="156"/>
      <c r="T119" s="157"/>
      <c r="U119" s="154"/>
      <c r="V119" s="154"/>
      <c r="W119" s="158">
        <f>W120</f>
        <v>0</v>
      </c>
      <c r="X119" s="154"/>
      <c r="Y119" s="158">
        <f>Y120</f>
        <v>0</v>
      </c>
      <c r="Z119" s="154"/>
      <c r="AA119" s="159">
        <f>AA120</f>
        <v>0</v>
      </c>
      <c r="AR119" s="160" t="s">
        <v>155</v>
      </c>
      <c r="AT119" s="161" t="s">
        <v>77</v>
      </c>
      <c r="AU119" s="161" t="s">
        <v>86</v>
      </c>
      <c r="AY119" s="160" t="s">
        <v>156</v>
      </c>
      <c r="BK119" s="162">
        <f>BK120</f>
        <v>0</v>
      </c>
    </row>
    <row r="120" spans="2:65" s="1" customFormat="1" ht="34.200000000000003" customHeight="1">
      <c r="B120" s="135"/>
      <c r="C120" s="164" t="s">
        <v>86</v>
      </c>
      <c r="D120" s="164" t="s">
        <v>157</v>
      </c>
      <c r="E120" s="165" t="s">
        <v>718</v>
      </c>
      <c r="F120" s="272" t="s">
        <v>719</v>
      </c>
      <c r="G120" s="272"/>
      <c r="H120" s="272"/>
      <c r="I120" s="272"/>
      <c r="J120" s="166" t="s">
        <v>160</v>
      </c>
      <c r="K120" s="167">
        <v>1</v>
      </c>
      <c r="L120" s="273">
        <v>0</v>
      </c>
      <c r="M120" s="273"/>
      <c r="N120" s="274">
        <f>ROUND(L120*K120,2)</f>
        <v>0</v>
      </c>
      <c r="O120" s="274"/>
      <c r="P120" s="274"/>
      <c r="Q120" s="274"/>
      <c r="R120" s="138"/>
      <c r="T120" s="168" t="s">
        <v>5</v>
      </c>
      <c r="U120" s="47" t="s">
        <v>43</v>
      </c>
      <c r="V120" s="39"/>
      <c r="W120" s="169">
        <f>V120*K120</f>
        <v>0</v>
      </c>
      <c r="X120" s="169">
        <v>0</v>
      </c>
      <c r="Y120" s="169">
        <f>X120*K120</f>
        <v>0</v>
      </c>
      <c r="Z120" s="169">
        <v>0</v>
      </c>
      <c r="AA120" s="170">
        <f>Z120*K120</f>
        <v>0</v>
      </c>
      <c r="AR120" s="22" t="s">
        <v>167</v>
      </c>
      <c r="AT120" s="22" t="s">
        <v>157</v>
      </c>
      <c r="AU120" s="22" t="s">
        <v>120</v>
      </c>
      <c r="AY120" s="22" t="s">
        <v>156</v>
      </c>
      <c r="BE120" s="109">
        <f>IF(U120="základní",N120,0)</f>
        <v>0</v>
      </c>
      <c r="BF120" s="109">
        <f>IF(U120="snížená",N120,0)</f>
        <v>0</v>
      </c>
      <c r="BG120" s="109">
        <f>IF(U120="zákl. přenesená",N120,0)</f>
        <v>0</v>
      </c>
      <c r="BH120" s="109">
        <f>IF(U120="sníž. přenesená",N120,0)</f>
        <v>0</v>
      </c>
      <c r="BI120" s="109">
        <f>IF(U120="nulová",N120,0)</f>
        <v>0</v>
      </c>
      <c r="BJ120" s="22" t="s">
        <v>86</v>
      </c>
      <c r="BK120" s="109">
        <f>ROUND(L120*K120,2)</f>
        <v>0</v>
      </c>
      <c r="BL120" s="22" t="s">
        <v>167</v>
      </c>
      <c r="BM120" s="22" t="s">
        <v>720</v>
      </c>
    </row>
    <row r="121" spans="2:65" s="1" customFormat="1" ht="49.95" hidden="1" customHeight="1">
      <c r="B121" s="38"/>
      <c r="C121" s="39"/>
      <c r="D121" s="155" t="s">
        <v>216</v>
      </c>
      <c r="E121" s="39"/>
      <c r="F121" s="39"/>
      <c r="G121" s="39"/>
      <c r="H121" s="39"/>
      <c r="I121" s="39"/>
      <c r="J121" s="39"/>
      <c r="K121" s="39"/>
      <c r="L121" s="39"/>
      <c r="M121" s="39"/>
      <c r="N121" s="289">
        <f>BK121</f>
        <v>0</v>
      </c>
      <c r="O121" s="290"/>
      <c r="P121" s="290"/>
      <c r="Q121" s="290"/>
      <c r="R121" s="40"/>
      <c r="T121" s="190"/>
      <c r="U121" s="59"/>
      <c r="V121" s="59"/>
      <c r="W121" s="59"/>
      <c r="X121" s="59"/>
      <c r="Y121" s="59"/>
      <c r="Z121" s="59"/>
      <c r="AA121" s="61"/>
      <c r="AT121" s="22" t="s">
        <v>77</v>
      </c>
      <c r="AU121" s="22" t="s">
        <v>78</v>
      </c>
      <c r="AY121" s="22" t="s">
        <v>217</v>
      </c>
      <c r="BK121" s="109">
        <v>0</v>
      </c>
    </row>
    <row r="122" spans="2:65" s="1" customFormat="1" ht="6.9" customHeight="1">
      <c r="B122" s="62"/>
      <c r="C122" s="63"/>
      <c r="D122" s="63"/>
      <c r="E122" s="63"/>
      <c r="F122" s="63"/>
      <c r="G122" s="63"/>
      <c r="H122" s="63"/>
      <c r="I122" s="63"/>
      <c r="J122" s="63"/>
      <c r="K122" s="63"/>
      <c r="L122" s="63"/>
      <c r="M122" s="63"/>
      <c r="N122" s="63"/>
      <c r="O122" s="63"/>
      <c r="P122" s="63"/>
      <c r="Q122" s="63"/>
      <c r="R122" s="64"/>
    </row>
  </sheetData>
  <mergeCells count="71">
    <mergeCell ref="N121:Q121"/>
    <mergeCell ref="H1:K1"/>
    <mergeCell ref="S2:AC2"/>
    <mergeCell ref="F116:I116"/>
    <mergeCell ref="L116:M116"/>
    <mergeCell ref="N116:Q116"/>
    <mergeCell ref="F120:I120"/>
    <mergeCell ref="L120:M120"/>
    <mergeCell ref="N120:Q120"/>
    <mergeCell ref="N117:Q117"/>
    <mergeCell ref="N118:Q118"/>
    <mergeCell ref="N119:Q119"/>
    <mergeCell ref="F108:P108"/>
    <mergeCell ref="F109:P109"/>
    <mergeCell ref="M111:P111"/>
    <mergeCell ref="M113:Q113"/>
    <mergeCell ref="M114:Q114"/>
    <mergeCell ref="D97:H97"/>
    <mergeCell ref="N97:Q97"/>
    <mergeCell ref="N98:Q98"/>
    <mergeCell ref="L100:Q100"/>
    <mergeCell ref="C106:Q106"/>
    <mergeCell ref="D94:H94"/>
    <mergeCell ref="N94:Q94"/>
    <mergeCell ref="D95:H95"/>
    <mergeCell ref="N95:Q95"/>
    <mergeCell ref="D96:H96"/>
    <mergeCell ref="N96:Q96"/>
    <mergeCell ref="N88:Q88"/>
    <mergeCell ref="N89:Q89"/>
    <mergeCell ref="N90:Q90"/>
    <mergeCell ref="N92:Q92"/>
    <mergeCell ref="D93:H93"/>
    <mergeCell ref="N93:Q93"/>
    <mergeCell ref="F79:P79"/>
    <mergeCell ref="M81:P81"/>
    <mergeCell ref="M83:Q83"/>
    <mergeCell ref="M84:Q84"/>
    <mergeCell ref="C86:G86"/>
    <mergeCell ref="N86:Q86"/>
    <mergeCell ref="H36:J36"/>
    <mergeCell ref="M36:P36"/>
    <mergeCell ref="L38:P38"/>
    <mergeCell ref="C76:Q76"/>
    <mergeCell ref="F78:P78"/>
    <mergeCell ref="H33:J33"/>
    <mergeCell ref="M33:P33"/>
    <mergeCell ref="H34:J34"/>
    <mergeCell ref="M34:P34"/>
    <mergeCell ref="H35:J35"/>
    <mergeCell ref="M35:P35"/>
    <mergeCell ref="M27:P27"/>
    <mergeCell ref="M28:P28"/>
    <mergeCell ref="M30:P30"/>
    <mergeCell ref="H32:J32"/>
    <mergeCell ref="M32:P32"/>
    <mergeCell ref="O17:P17"/>
    <mergeCell ref="O18:P18"/>
    <mergeCell ref="O20:P20"/>
    <mergeCell ref="O21:P21"/>
    <mergeCell ref="E24:L24"/>
    <mergeCell ref="O11:P11"/>
    <mergeCell ref="O12:P12"/>
    <mergeCell ref="O14:P14"/>
    <mergeCell ref="E15:L15"/>
    <mergeCell ref="O15:P15"/>
    <mergeCell ref="C2:Q2"/>
    <mergeCell ref="C4:Q4"/>
    <mergeCell ref="F6:P6"/>
    <mergeCell ref="F7:P7"/>
    <mergeCell ref="O9:P9"/>
  </mergeCells>
  <hyperlinks>
    <hyperlink ref="F1:G1" location="C2" display="1) Krycí list rozpočtu" xr:uid="{00000000-0004-0000-0700-000000000000}"/>
    <hyperlink ref="H1:K1" location="C86" display="2) Rekapitulace rozpočtu" xr:uid="{00000000-0004-0000-0700-000001000000}"/>
    <hyperlink ref="L1" location="C116" display="3) Rozpočet" xr:uid="{00000000-0004-0000-0700-000002000000}"/>
    <hyperlink ref="S1:T1" location="'Rekapitulace stavby'!C2" display="Rekapitulace stavby" xr:uid="{00000000-0004-0000-0700-000003000000}"/>
  </hyperlinks>
  <pageMargins left="0.58333330000000005" right="0.58333330000000005" top="0.5" bottom="0.46666669999999999" header="0" footer="0"/>
  <pageSetup paperSize="9" scale="87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16</vt:i4>
      </vt:variant>
    </vt:vector>
  </HeadingPairs>
  <TitlesOfParts>
    <vt:vector size="24" baseType="lpstr">
      <vt:lpstr>Rekapitulace stavby</vt:lpstr>
      <vt:lpstr>PS-01 - Technologie</vt:lpstr>
      <vt:lpstr>SO-01a - Přístřešek</vt:lpstr>
      <vt:lpstr>SO-01b - Mycí plocha a ch...</vt:lpstr>
      <vt:lpstr>SO-01c - Jímky</vt:lpstr>
      <vt:lpstr>SO-01d - Kanalizace</vt:lpstr>
      <vt:lpstr>SO-01e - Vodovod</vt:lpstr>
      <vt:lpstr>SO-01f - Elektroinstalace</vt:lpstr>
      <vt:lpstr>'PS-01 - Technologie'!Názvy_tisku</vt:lpstr>
      <vt:lpstr>'Rekapitulace stavby'!Názvy_tisku</vt:lpstr>
      <vt:lpstr>'SO-01a - Přístřešek'!Názvy_tisku</vt:lpstr>
      <vt:lpstr>'SO-01b - Mycí plocha a ch...'!Názvy_tisku</vt:lpstr>
      <vt:lpstr>'SO-01c - Jímky'!Názvy_tisku</vt:lpstr>
      <vt:lpstr>'SO-01d - Kanalizace'!Názvy_tisku</vt:lpstr>
      <vt:lpstr>'SO-01e - Vodovod'!Názvy_tisku</vt:lpstr>
      <vt:lpstr>'SO-01f - Elektroinstalace'!Názvy_tisku</vt:lpstr>
      <vt:lpstr>'PS-01 - Technologie'!Oblast_tisku</vt:lpstr>
      <vt:lpstr>'Rekapitulace stavby'!Oblast_tisku</vt:lpstr>
      <vt:lpstr>'SO-01a - Přístřešek'!Oblast_tisku</vt:lpstr>
      <vt:lpstr>'SO-01b - Mycí plocha a ch...'!Oblast_tisku</vt:lpstr>
      <vt:lpstr>'SO-01c - Jímky'!Oblast_tisku</vt:lpstr>
      <vt:lpstr>'SO-01d - Kanalizace'!Oblast_tisku</vt:lpstr>
      <vt:lpstr>'SO-01e - Vodovod'!Oblast_tisku</vt:lpstr>
      <vt:lpstr>'SO-01f - Elektroinstalace'!Oblast_tisku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PC-Kraus\Kraus</dc:creator>
  <cp:lastModifiedBy>uživatel</cp:lastModifiedBy>
  <cp:lastPrinted>2018-07-29T14:54:18Z</cp:lastPrinted>
  <dcterms:created xsi:type="dcterms:W3CDTF">2018-07-29T14:48:16Z</dcterms:created>
  <dcterms:modified xsi:type="dcterms:W3CDTF">2018-07-29T14:54:21Z</dcterms:modified>
</cp:coreProperties>
</file>